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696" yWindow="156" windowWidth="8916" windowHeight="10140"/>
  </bookViews>
  <sheets>
    <sheet name="Name" sheetId="1" r:id="rId1"/>
    <sheet name="Assignments" sheetId="2" r:id="rId2"/>
    <sheet name="Time to Completion" sheetId="3" r:id="rId3"/>
  </sheets>
  <definedNames>
    <definedName name="_xlnm.Print_Area" localSheetId="0">Name!$A$1:$J$141</definedName>
  </definedNames>
  <calcPr calcId="145621"/>
</workbook>
</file>

<file path=xl/calcChain.xml><?xml version="1.0" encoding="utf-8"?>
<calcChain xmlns="http://schemas.openxmlformats.org/spreadsheetml/2006/main">
  <c r="G131" i="1" l="1"/>
  <c r="B13" i="3" l="1"/>
  <c r="G22" i="1"/>
  <c r="G30" i="1" s="1"/>
  <c r="G37" i="1" s="1"/>
  <c r="G50" i="1" s="1"/>
  <c r="G68" i="1" s="1"/>
  <c r="G77" i="1" s="1"/>
  <c r="G88" i="1" s="1"/>
  <c r="G93" i="1" s="1"/>
  <c r="G98" i="1" s="1"/>
  <c r="G112" i="1" s="1"/>
  <c r="G122" i="1" s="1"/>
  <c r="H22" i="1" l="1"/>
  <c r="H30" i="1"/>
  <c r="H50" i="1"/>
  <c r="H68" i="1"/>
  <c r="H77" i="1"/>
  <c r="H88" i="1"/>
  <c r="H93" i="1"/>
  <c r="H112" i="1"/>
  <c r="H122" i="1"/>
  <c r="H131" i="1"/>
  <c r="H134" i="1"/>
  <c r="E7" i="3" l="1"/>
  <c r="E8" i="3" s="1"/>
  <c r="E9" i="3" s="1"/>
  <c r="E12" i="3" s="1"/>
  <c r="E13" i="3" s="1"/>
  <c r="E14" i="3" s="1"/>
  <c r="F124" i="1" l="1"/>
  <c r="F114" i="1"/>
  <c r="F100" i="1"/>
  <c r="F95" i="1"/>
  <c r="F90" i="1"/>
  <c r="F79" i="1"/>
  <c r="F70" i="1"/>
  <c r="F52" i="1"/>
  <c r="F39" i="1"/>
  <c r="F32" i="1"/>
  <c r="F24" i="1"/>
  <c r="F14" i="1"/>
  <c r="B91" i="1" l="1"/>
  <c r="B92" i="1" s="1"/>
  <c r="B40" i="1" l="1"/>
  <c r="B41" i="1" s="1"/>
  <c r="B42" i="1" s="1"/>
  <c r="B43" i="1" s="1"/>
  <c r="B44" i="1" s="1"/>
  <c r="B45" i="1" s="1"/>
  <c r="B46" i="1" s="1"/>
  <c r="B47" i="1" s="1"/>
  <c r="B48" i="1" s="1"/>
  <c r="B49" i="1" s="1"/>
  <c r="B33" i="1" l="1"/>
  <c r="B19" i="1" l="1"/>
  <c r="B18" i="1"/>
  <c r="B17" i="1"/>
  <c r="B16" i="1"/>
  <c r="B21" i="1" s="1"/>
  <c r="B15" i="1"/>
  <c r="B101" i="1" l="1"/>
  <c r="B102" i="1" s="1"/>
  <c r="B103" i="1" s="1"/>
  <c r="B104" i="1" s="1"/>
  <c r="B105" i="1" s="1"/>
  <c r="B106" i="1" s="1"/>
  <c r="B107" i="1" s="1"/>
  <c r="B108" i="1" s="1"/>
  <c r="B109" i="1" s="1"/>
  <c r="B71" i="1" l="1"/>
  <c r="B72" i="1" s="1"/>
  <c r="B73" i="1" s="1"/>
  <c r="B74" i="1" s="1"/>
  <c r="B75" i="1" s="1"/>
  <c r="B76" i="1" s="1"/>
  <c r="B129" i="1"/>
  <c r="B128" i="1"/>
  <c r="B127" i="1"/>
  <c r="B126" i="1"/>
  <c r="B125" i="1"/>
  <c r="B130" i="1" s="1"/>
  <c r="B117" i="1"/>
  <c r="B120" i="1" s="1"/>
  <c r="B116" i="1"/>
  <c r="B119" i="1" s="1"/>
  <c r="B115" i="1"/>
  <c r="B118" i="1" s="1"/>
  <c r="B121" i="1" s="1"/>
  <c r="B53" i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96" i="1" l="1"/>
  <c r="B97" i="1" s="1"/>
  <c r="B34" i="1" l="1"/>
  <c r="B35" i="1" s="1"/>
  <c r="B36" i="1" s="1"/>
  <c r="I2" i="3"/>
  <c r="E2" i="3"/>
  <c r="C2" i="3"/>
  <c r="F2" i="3" s="1"/>
  <c r="G2" i="3" l="1"/>
  <c r="J2" i="3"/>
  <c r="D2" i="3"/>
  <c r="H2" i="3" l="1"/>
  <c r="B6" i="3" s="1"/>
  <c r="B16" i="3" s="1"/>
  <c r="B20" i="3" s="1"/>
  <c r="B80" i="1" l="1"/>
  <c r="B81" i="1" s="1"/>
  <c r="B82" i="1" s="1"/>
  <c r="B83" i="1" s="1"/>
  <c r="B84" i="1" s="1"/>
  <c r="B85" i="1" s="1"/>
  <c r="B86" i="1" s="1"/>
  <c r="B87" i="1" s="1"/>
  <c r="B25" i="1"/>
  <c r="B26" i="1" s="1"/>
  <c r="B27" i="1" s="1"/>
  <c r="B28" i="1" s="1"/>
  <c r="B29" i="1" s="1"/>
  <c r="B20" i="1" l="1"/>
</calcChain>
</file>

<file path=xl/comments1.xml><?xml version="1.0" encoding="utf-8"?>
<comments xmlns="http://schemas.openxmlformats.org/spreadsheetml/2006/main">
  <authors>
    <author>Administrator</author>
  </authors>
  <commentList>
    <comment ref="A16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Estimated SIP start date may change based on student's progress</t>
        </r>
      </text>
    </comment>
  </commentList>
</comments>
</file>

<file path=xl/sharedStrings.xml><?xml version="1.0" encoding="utf-8"?>
<sst xmlns="http://schemas.openxmlformats.org/spreadsheetml/2006/main" count="335" uniqueCount="191">
  <si>
    <t>Exit Date:</t>
  </si>
  <si>
    <t>Course Hours:</t>
  </si>
  <si>
    <t>Entry Date:</t>
  </si>
  <si>
    <t>Vocational Area:</t>
  </si>
  <si>
    <t>Vocational Objective:</t>
  </si>
  <si>
    <t>Grade Point Average</t>
  </si>
  <si>
    <t>Performance Scale</t>
  </si>
  <si>
    <t>Excellent:</t>
  </si>
  <si>
    <t>A = 94-100</t>
  </si>
  <si>
    <t>Above Average:</t>
  </si>
  <si>
    <t>B = 87-93</t>
  </si>
  <si>
    <t>Satisfactory:</t>
  </si>
  <si>
    <t>C = 80-86</t>
  </si>
  <si>
    <t>Unsatisfactory:</t>
  </si>
  <si>
    <t>F = 0-79</t>
  </si>
  <si>
    <t>UA (no grade)</t>
  </si>
  <si>
    <t>Apply</t>
  </si>
  <si>
    <t>Extend</t>
  </si>
  <si>
    <t>In the Lab</t>
  </si>
  <si>
    <t>Main Theme</t>
  </si>
  <si>
    <t>QuickBooks Accounting Software</t>
  </si>
  <si>
    <t>Getting Started</t>
  </si>
  <si>
    <t>Setting Up QuickBooks</t>
  </si>
  <si>
    <t>Working With Lists</t>
  </si>
  <si>
    <t>Working With Bank Accounts</t>
  </si>
  <si>
    <t>Using Other Accounts</t>
  </si>
  <si>
    <t>Entering Sales Information</t>
  </si>
  <si>
    <t>Receiving Payments &amp; Making Deposits</t>
  </si>
  <si>
    <t>Entering &amp; Paying Bills</t>
  </si>
  <si>
    <t>Analyzing Financial Data</t>
  </si>
  <si>
    <t>Doing Payroll</t>
  </si>
  <si>
    <t>Customizing Forms</t>
  </si>
  <si>
    <t>Business Math</t>
  </si>
  <si>
    <t>Gross Pay</t>
  </si>
  <si>
    <t>Net Pay</t>
  </si>
  <si>
    <t>Banking</t>
  </si>
  <si>
    <t>Credit Cards</t>
  </si>
  <si>
    <t>Loans</t>
  </si>
  <si>
    <t>Own a Home or Car</t>
  </si>
  <si>
    <t>Insurance &amp; Investments</t>
  </si>
  <si>
    <t>Budgets</t>
  </si>
  <si>
    <t>Business Communications</t>
  </si>
  <si>
    <t>Total
Hours</t>
  </si>
  <si>
    <t>Hours
Per Week</t>
  </si>
  <si>
    <t>Hours 
Per Month</t>
  </si>
  <si>
    <t>Total
Weeks</t>
  </si>
  <si>
    <t>Total
Days</t>
  </si>
  <si>
    <t>Hours
in
Classroom</t>
  </si>
  <si>
    <t>GOAA</t>
  </si>
  <si>
    <t>Days to Completion</t>
  </si>
  <si>
    <t>Holidays</t>
  </si>
  <si>
    <t>Office 2010 &amp; Windows 7</t>
  </si>
  <si>
    <t>Creating as Worksheet &amp; an Embedded Chart</t>
  </si>
  <si>
    <t>Formulas, Function, and Formatting</t>
  </si>
  <si>
    <t>What-If Analysis, Charting, &amp; Working w/Large Worksheets</t>
  </si>
  <si>
    <t>Financial Function, Data Tables, &amp; Amortization Schedules</t>
  </si>
  <si>
    <t>Creating, Sorting, &amp; Querying a Table</t>
  </si>
  <si>
    <t>Classroom
Completion Date</t>
  </si>
  <si>
    <t>Working w/Multiple Worksheets &amp; Books</t>
  </si>
  <si>
    <t>Days in 
Classroom</t>
  </si>
  <si>
    <t>Managing E-Mail Messages with Outlook</t>
  </si>
  <si>
    <t>Managing Calendars</t>
  </si>
  <si>
    <t>Managing Contacts</t>
  </si>
  <si>
    <t>Customizing Outlook</t>
  </si>
  <si>
    <t>Creating &amp; Managing Tasks</t>
  </si>
  <si>
    <t>Creating, Formatting &amp; Editing with Pictures</t>
  </si>
  <si>
    <t>Creating a Business Letter with Letterhead &amp; Table</t>
  </si>
  <si>
    <t>Creating a Title Page, Lists, Tables, and a Watermark</t>
  </si>
  <si>
    <t>Templates to Create Resume &amp; Sharing Document</t>
  </si>
  <si>
    <t>Generating Form Letters, Mailing Labels, &amp; a Directory</t>
  </si>
  <si>
    <t>Creating a Newsletter with Pull-Quote and Graphics</t>
  </si>
  <si>
    <t>Communicating in Your Life</t>
  </si>
  <si>
    <t>Nonverbal Communication</t>
  </si>
  <si>
    <t>The Writing Process</t>
  </si>
  <si>
    <t>Writing Memos, E-mail, &amp; Other Communication</t>
  </si>
  <si>
    <t>Writing Letters to Your Clients &amp;Customers</t>
  </si>
  <si>
    <t>Researching and Using Information</t>
  </si>
  <si>
    <t>Developing &amp; Using Graphic &amp; Visual Aids</t>
  </si>
  <si>
    <t>Writing Routine Reports</t>
  </si>
  <si>
    <t>Writing Formal Reports</t>
  </si>
  <si>
    <t>Technical Communication</t>
  </si>
  <si>
    <t>Presentations &amp; Meetings</t>
  </si>
  <si>
    <t>Communicating with Customers</t>
  </si>
  <si>
    <t>Employment Communication</t>
  </si>
  <si>
    <t>Job Application &amp; Interviewing Skills</t>
  </si>
  <si>
    <t>Working with Information Graphics</t>
  </si>
  <si>
    <t>Designing a Newsletter</t>
  </si>
  <si>
    <t>Using Business Information Sets</t>
  </si>
  <si>
    <t>Creating and Editing a Presentation with Clip Art</t>
  </si>
  <si>
    <t>Enhancing a Presentation with Pictures, Shapes, &amp; WordArt</t>
  </si>
  <si>
    <t>Reusing a Presentation &amp; Adding Media</t>
  </si>
  <si>
    <t>Collaborating on &amp; Delivering a Presentation</t>
  </si>
  <si>
    <t>Navigating Presentations Using Hyperlinks &amp; Action Buttons</t>
  </si>
  <si>
    <t>Creating a Self-Running Presentation Containing Animation</t>
  </si>
  <si>
    <t>Creating a Flyer</t>
  </si>
  <si>
    <t>Publishing a Trifold Brochure</t>
  </si>
  <si>
    <t>Creating a Custom Publication from Scratch</t>
  </si>
  <si>
    <t>Hours in SIP</t>
  </si>
  <si>
    <t>Days in SIP</t>
  </si>
  <si>
    <t>SIP 
Completion Date</t>
  </si>
  <si>
    <t>Communicating in a Diverse Workplace</t>
  </si>
  <si>
    <t>Client Name:</t>
  </si>
  <si>
    <t>Case Manager:</t>
  </si>
  <si>
    <t>Hours To Date:</t>
  </si>
  <si>
    <t>Unattempt:</t>
  </si>
  <si>
    <t>Job Seeking Skills Completed</t>
  </si>
  <si>
    <t>Business &amp; Information Technology</t>
  </si>
  <si>
    <t>1,200 - 187.5 SIP = 1,012.5 Classroom</t>
  </si>
  <si>
    <t>Inservice</t>
  </si>
  <si>
    <t>Typing Speed - WPM</t>
  </si>
  <si>
    <t xml:space="preserve">Microsoft Office Word 2010 </t>
  </si>
  <si>
    <t xml:space="preserve">Microsoft Office Outlook 2010 </t>
  </si>
  <si>
    <t xml:space="preserve">Microsoft Office Excel 2010 </t>
  </si>
  <si>
    <t>SkillSoft Accounting Tutorials</t>
  </si>
  <si>
    <t xml:space="preserve">Microsoft Office PowerPoint 2010 </t>
  </si>
  <si>
    <t>Microsoft Office Publisher 2010</t>
  </si>
  <si>
    <t>43-9061.00</t>
  </si>
  <si>
    <t>Unit 11 Lesson 52 D</t>
  </si>
  <si>
    <t>Unit 11 Lesson 54 C</t>
  </si>
  <si>
    <t>Unit 5 Lesson 24 G</t>
  </si>
  <si>
    <t>Basic Accounting Terms &amp; Concepts</t>
  </si>
  <si>
    <t>Financial Effects of Business Transactions</t>
  </si>
  <si>
    <t>Gregg Quick Filing System</t>
  </si>
  <si>
    <t>Names of Persons</t>
  </si>
  <si>
    <t>Personal Names with Prefixes</t>
  </si>
  <si>
    <t>Hyphenated Personal Names</t>
  </si>
  <si>
    <t>Abbreviations of Personal Names</t>
  </si>
  <si>
    <t>Personal names with Titles &amp; Suffixes</t>
  </si>
  <si>
    <t>Names of Business &amp; Organizations</t>
  </si>
  <si>
    <t>Abbreviations in Business &amp; Organization Names</t>
  </si>
  <si>
    <t>Punctuation in Business &amp; Organization Names</t>
  </si>
  <si>
    <t>Numbers in Business &amp; Organization Names</t>
  </si>
  <si>
    <t>Symbols in Business &amp; Organization Names</t>
  </si>
  <si>
    <t>Microsoft Office Word 2010</t>
  </si>
  <si>
    <t>Microsoft Office Excel 2010</t>
  </si>
  <si>
    <t>Unit 5 Lesson 22 D</t>
  </si>
  <si>
    <t>Microsoft Office Access 2010</t>
  </si>
  <si>
    <t>Databases and Database Objects:  An Introduction</t>
  </si>
  <si>
    <t>Querying a Database</t>
  </si>
  <si>
    <t>Exercises Average</t>
  </si>
  <si>
    <t>Student Internship Program (SIP) Start Date</t>
  </si>
  <si>
    <t>p</t>
  </si>
  <si>
    <t>Classroom 
Start Date</t>
  </si>
  <si>
    <t>SIP
Start Date</t>
  </si>
  <si>
    <t>Program</t>
  </si>
  <si>
    <t>In the Lab #2</t>
  </si>
  <si>
    <t>In Service</t>
  </si>
  <si>
    <t>FRIDAY</t>
  </si>
  <si>
    <t>PID #:</t>
  </si>
  <si>
    <t>O-Net-SOC #:</t>
  </si>
  <si>
    <t>CSC</t>
  </si>
  <si>
    <t>CRC</t>
  </si>
  <si>
    <t>Grade</t>
  </si>
  <si>
    <t>Date</t>
  </si>
  <si>
    <t>Gregg Keyboarding Skills</t>
  </si>
  <si>
    <t xml:space="preserve">In the Lab #1 </t>
  </si>
  <si>
    <t>Microsoft Office Power Point 2010</t>
  </si>
  <si>
    <t>Chp 1</t>
  </si>
  <si>
    <t>Chp 3</t>
  </si>
  <si>
    <t>Chp 4</t>
  </si>
  <si>
    <t>Chp 5</t>
  </si>
  <si>
    <t>Chp 6</t>
  </si>
  <si>
    <t>Chp 7</t>
  </si>
  <si>
    <t>Chp 2</t>
  </si>
  <si>
    <t>Chp 8</t>
  </si>
  <si>
    <t>Cases Places</t>
  </si>
  <si>
    <t>Working with Publisher Tables</t>
  </si>
  <si>
    <t>Book Exercises</t>
  </si>
  <si>
    <t>Pract Test A</t>
  </si>
  <si>
    <t>Pract Test B</t>
  </si>
  <si>
    <t>P</t>
  </si>
  <si>
    <t>Average of Test Grades</t>
  </si>
  <si>
    <t>Days</t>
  </si>
  <si>
    <t>Hours in Prog</t>
  </si>
  <si>
    <t>Finish Dates</t>
  </si>
  <si>
    <t>Start Date:</t>
  </si>
  <si>
    <t xml:space="preserve">End Date: </t>
  </si>
  <si>
    <t>Days of Inservice</t>
  </si>
  <si>
    <t>Feb</t>
  </si>
  <si>
    <t>May</t>
  </si>
  <si>
    <t>Aug</t>
  </si>
  <si>
    <t>Oct</t>
  </si>
  <si>
    <t>Holiday days</t>
  </si>
  <si>
    <t>Apr</t>
  </si>
  <si>
    <t>Nov</t>
  </si>
  <si>
    <t>Dec-Jan</t>
  </si>
  <si>
    <t>&amp; Holidays</t>
  </si>
  <si>
    <t>Dates</t>
  </si>
  <si>
    <t>General Office &amp; Administrative Assistant (rev.7/2017)</t>
  </si>
  <si>
    <t>Wilson Workforce Center</t>
  </si>
  <si>
    <t>Vocation Skills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</si>
</sst>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m/d/yy;@"/>
    <numFmt numFmtId="167" formatCode="[$-409]mmmm\ d\,\ yyyy;@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 tint="0.1499679555650502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gray125"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-0.2499465926084170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DashDotDot">
        <color theme="3" tint="0.39991454817346722"/>
      </left>
      <right style="mediumDashDotDot">
        <color theme="3" tint="0.39991454817346722"/>
      </right>
      <top style="mediumDashDotDot">
        <color theme="3" tint="0.39991454817346722"/>
      </top>
      <bottom style="mediumDashDotDot">
        <color theme="3" tint="0.39991454817346722"/>
      </bottom>
      <diagonal/>
    </border>
    <border>
      <left style="mediumDashDotDot">
        <color theme="5" tint="-0.24994659260841701"/>
      </left>
      <right style="mediumDashDotDot">
        <color theme="5" tint="-0.24994659260841701"/>
      </right>
      <top style="mediumDashDotDot">
        <color theme="5" tint="-0.24994659260841701"/>
      </top>
      <bottom style="mediumDashDotDot">
        <color theme="5" tint="-0.2499465926084170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43" fontId="0" fillId="0" borderId="0" xfId="0" applyNumberFormat="1"/>
    <xf numFmtId="0" fontId="0" fillId="0" borderId="0" xfId="0"/>
    <xf numFmtId="0" fontId="0" fillId="0" borderId="0" xfId="0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66" fontId="4" fillId="5" borderId="2" xfId="0" applyNumberFormat="1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166" fontId="6" fillId="5" borderId="2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/>
    </xf>
    <xf numFmtId="43" fontId="0" fillId="6" borderId="8" xfId="1" applyFont="1" applyFill="1" applyBorder="1"/>
    <xf numFmtId="0" fontId="0" fillId="6" borderId="8" xfId="0" applyFill="1" applyBorder="1" applyAlignment="1">
      <alignment horizontal="center" vertical="center"/>
    </xf>
    <xf numFmtId="165" fontId="0" fillId="6" borderId="2" xfId="1" applyNumberFormat="1" applyFont="1" applyFill="1" applyBorder="1" applyAlignment="1">
      <alignment horizontal="left" vertical="center"/>
    </xf>
    <xf numFmtId="43" fontId="0" fillId="6" borderId="2" xfId="1" applyFont="1" applyFill="1" applyBorder="1" applyAlignment="1">
      <alignment horizontal="left"/>
    </xf>
    <xf numFmtId="0" fontId="0" fillId="6" borderId="2" xfId="0" applyFill="1" applyBorder="1" applyAlignment="1">
      <alignment horizontal="center"/>
    </xf>
    <xf numFmtId="0" fontId="0" fillId="6" borderId="2" xfId="0" applyFill="1" applyBorder="1" applyAlignment="1">
      <alignment horizontal="left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8" fillId="6" borderId="2" xfId="0" applyFont="1" applyFill="1" applyBorder="1" applyAlignment="1">
      <alignment horizontal="left" vertic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7" fillId="2" borderId="2" xfId="0" applyFont="1" applyFill="1" applyBorder="1" applyAlignment="1">
      <alignment horizontal="left"/>
    </xf>
    <xf numFmtId="43" fontId="0" fillId="2" borderId="2" xfId="0" applyNumberFormat="1" applyFill="1" applyBorder="1" applyAlignment="1">
      <alignment horizontal="center"/>
    </xf>
    <xf numFmtId="0" fontId="0" fillId="7" borderId="0" xfId="0" applyFill="1" applyAlignment="1">
      <alignment horizontal="left"/>
    </xf>
    <xf numFmtId="14" fontId="0" fillId="8" borderId="14" xfId="0" applyNumberFormat="1" applyFont="1" applyFill="1" applyBorder="1" applyAlignment="1">
      <alignment horizontal="right"/>
    </xf>
    <xf numFmtId="0" fontId="0" fillId="6" borderId="2" xfId="0" applyFill="1" applyBorder="1" applyAlignment="1">
      <alignment horizontal="left" wrapText="1"/>
    </xf>
    <xf numFmtId="14" fontId="0" fillId="7" borderId="0" xfId="0" applyNumberFormat="1" applyFill="1"/>
    <xf numFmtId="14" fontId="4" fillId="8" borderId="13" xfId="0" applyNumberFormat="1" applyFont="1" applyFill="1" applyBorder="1" applyAlignment="1">
      <alignment horizontal="center"/>
    </xf>
    <xf numFmtId="14" fontId="4" fillId="8" borderId="15" xfId="0" applyNumberFormat="1" applyFont="1" applyFill="1" applyBorder="1" applyAlignment="1">
      <alignment horizontal="center"/>
    </xf>
    <xf numFmtId="0" fontId="7" fillId="6" borderId="2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/>
    </xf>
    <xf numFmtId="0" fontId="0" fillId="0" borderId="0" xfId="0" applyFont="1"/>
    <xf numFmtId="164" fontId="0" fillId="0" borderId="0" xfId="0" applyNumberFormat="1" applyFont="1" applyAlignment="1">
      <alignment horizontal="center"/>
    </xf>
    <xf numFmtId="0" fontId="4" fillId="6" borderId="5" xfId="0" applyFont="1" applyFill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/>
    <xf numFmtId="0" fontId="14" fillId="0" borderId="0" xfId="0" applyFont="1"/>
    <xf numFmtId="0" fontId="6" fillId="0" borderId="0" xfId="0" applyFont="1"/>
    <xf numFmtId="9" fontId="0" fillId="0" borderId="1" xfId="3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0" fontId="13" fillId="0" borderId="0" xfId="0" applyFont="1"/>
    <xf numFmtId="9" fontId="4" fillId="0" borderId="3" xfId="3" applyFont="1" applyBorder="1" applyAlignment="1">
      <alignment horizontal="center"/>
    </xf>
    <xf numFmtId="9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9" fontId="4" fillId="0" borderId="0" xfId="3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1" xfId="3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right"/>
    </xf>
    <xf numFmtId="9" fontId="4" fillId="0" borderId="0" xfId="0" applyNumberFormat="1" applyFont="1" applyBorder="1" applyAlignment="1">
      <alignment horizontal="center"/>
    </xf>
    <xf numFmtId="9" fontId="4" fillId="0" borderId="12" xfId="3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14" fontId="4" fillId="0" borderId="12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2" fontId="0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2" fontId="0" fillId="0" borderId="0" xfId="0" applyNumberFormat="1" applyFont="1" applyAlignment="1">
      <alignment horizontal="left"/>
    </xf>
    <xf numFmtId="0" fontId="0" fillId="6" borderId="10" xfId="0" applyFont="1" applyFill="1" applyBorder="1"/>
    <xf numFmtId="0" fontId="0" fillId="6" borderId="0" xfId="0" applyFont="1" applyFill="1" applyBorder="1"/>
    <xf numFmtId="9" fontId="4" fillId="0" borderId="0" xfId="0" applyNumberFormat="1" applyFont="1" applyBorder="1"/>
    <xf numFmtId="14" fontId="4" fillId="0" borderId="0" xfId="0" applyNumberFormat="1" applyFont="1" applyBorder="1" applyAlignment="1">
      <alignment horizontal="center"/>
    </xf>
    <xf numFmtId="164" fontId="6" fillId="0" borderId="1" xfId="2" applyNumberFormat="1" applyFont="1" applyBorder="1" applyAlignment="1" applyProtection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9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1" borderId="0" xfId="0" applyFont="1" applyFill="1" applyAlignment="1">
      <alignment horizontal="center"/>
    </xf>
    <xf numFmtId="0" fontId="3" fillId="1" borderId="6" xfId="0" applyFont="1" applyFill="1" applyBorder="1" applyAlignment="1">
      <alignment horizontal="center"/>
    </xf>
    <xf numFmtId="0" fontId="3" fillId="1" borderId="10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/>
    </xf>
    <xf numFmtId="0" fontId="3" fillId="10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0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4" fontId="0" fillId="0" borderId="0" xfId="0" applyNumberFormat="1"/>
    <xf numFmtId="0" fontId="7" fillId="6" borderId="0" xfId="0" applyFont="1" applyFill="1" applyBorder="1" applyAlignment="1">
      <alignment horizontal="center"/>
    </xf>
    <xf numFmtId="0" fontId="0" fillId="6" borderId="4" xfId="0" applyFont="1" applyFill="1" applyBorder="1"/>
    <xf numFmtId="0" fontId="0" fillId="6" borderId="4" xfId="0" applyFont="1" applyFill="1" applyBorder="1" applyAlignment="1">
      <alignment horizontal="left"/>
    </xf>
    <xf numFmtId="167" fontId="0" fillId="6" borderId="4" xfId="0" applyNumberFormat="1" applyFont="1" applyFill="1" applyBorder="1" applyAlignment="1">
      <alignment horizontal="left"/>
    </xf>
    <xf numFmtId="0" fontId="0" fillId="6" borderId="8" xfId="0" applyFont="1" applyFill="1" applyBorder="1"/>
    <xf numFmtId="0" fontId="0" fillId="6" borderId="16" xfId="0" applyFont="1" applyFill="1" applyBorder="1"/>
    <xf numFmtId="164" fontId="0" fillId="6" borderId="11" xfId="0" applyNumberFormat="1" applyFont="1" applyFill="1" applyBorder="1" applyAlignment="1">
      <alignment horizontal="center"/>
    </xf>
    <xf numFmtId="164" fontId="0" fillId="6" borderId="0" xfId="0" applyNumberFormat="1" applyFont="1" applyFill="1" applyAlignment="1">
      <alignment horizontal="center"/>
    </xf>
    <xf numFmtId="164" fontId="0" fillId="6" borderId="8" xfId="0" applyNumberFormat="1" applyFont="1" applyFill="1" applyBorder="1" applyAlignment="1">
      <alignment horizontal="center"/>
    </xf>
    <xf numFmtId="164" fontId="1" fillId="6" borderId="16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0" fontId="0" fillId="12" borderId="0" xfId="0" applyFont="1" applyFill="1"/>
    <xf numFmtId="0" fontId="0" fillId="6" borderId="11" xfId="0" applyFont="1" applyFill="1" applyBorder="1"/>
    <xf numFmtId="0" fontId="0" fillId="6" borderId="0" xfId="0" applyFont="1" applyFill="1"/>
    <xf numFmtId="0" fontId="4" fillId="6" borderId="8" xfId="0" applyFont="1" applyFill="1" applyBorder="1" applyAlignment="1"/>
    <xf numFmtId="0" fontId="0" fillId="6" borderId="6" xfId="0" applyFont="1" applyFill="1" applyBorder="1"/>
    <xf numFmtId="0" fontId="7" fillId="6" borderId="6" xfId="0" applyFont="1" applyFill="1" applyBorder="1" applyAlignment="1">
      <alignment horizontal="center"/>
    </xf>
    <xf numFmtId="0" fontId="0" fillId="6" borderId="7" xfId="0" applyFont="1" applyFill="1" applyBorder="1"/>
    <xf numFmtId="0" fontId="1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/>
    <xf numFmtId="164" fontId="18" fillId="0" borderId="0" xfId="0" applyNumberFormat="1" applyFont="1" applyAlignment="1">
      <alignment horizontal="right"/>
    </xf>
    <xf numFmtId="0" fontId="19" fillId="0" borderId="0" xfId="0" applyNumberFormat="1" applyFont="1" applyAlignment="1">
      <alignment horizontal="center"/>
    </xf>
    <xf numFmtId="0" fontId="4" fillId="0" borderId="17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0" fillId="0" borderId="0" xfId="3" applyNumberFormat="1" applyFont="1" applyBorder="1" applyAlignment="1">
      <alignment horizontal="center"/>
    </xf>
    <xf numFmtId="14" fontId="20" fillId="13" borderId="18" xfId="0" applyNumberFormat="1" applyFont="1" applyFill="1" applyBorder="1" applyAlignment="1">
      <alignment horizontal="center"/>
    </xf>
    <xf numFmtId="14" fontId="20" fillId="13" borderId="19" xfId="0" applyNumberFormat="1" applyFont="1" applyFill="1" applyBorder="1"/>
    <xf numFmtId="14" fontId="20" fillId="13" borderId="19" xfId="0" applyNumberFormat="1" applyFont="1" applyFill="1" applyBorder="1" applyAlignment="1">
      <alignment horizontal="center"/>
    </xf>
    <xf numFmtId="0" fontId="0" fillId="7" borderId="0" xfId="0" applyFill="1" applyAlignment="1">
      <alignment horizontal="right"/>
    </xf>
    <xf numFmtId="0" fontId="21" fillId="7" borderId="0" xfId="0" applyFont="1" applyFill="1" applyAlignment="1">
      <alignment horizontal="right"/>
    </xf>
    <xf numFmtId="0" fontId="4" fillId="7" borderId="0" xfId="0" applyFont="1" applyFill="1" applyAlignment="1">
      <alignment horizontal="right"/>
    </xf>
    <xf numFmtId="0" fontId="0" fillId="0" borderId="0" xfId="0" applyFont="1" applyAlignment="1">
      <alignment horizontal="left"/>
    </xf>
    <xf numFmtId="0" fontId="0" fillId="6" borderId="2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0" fillId="6" borderId="16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7" fillId="0" borderId="0" xfId="0" applyFont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35160</xdr:colOff>
      <xdr:row>0</xdr:row>
      <xdr:rowOff>35719</xdr:rowOff>
    </xdr:from>
    <xdr:to>
      <xdr:col>9</xdr:col>
      <xdr:colOff>780151</xdr:colOff>
      <xdr:row>1</xdr:row>
      <xdr:rowOff>197644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8836" y="35719"/>
          <a:ext cx="744991" cy="5765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\Lesson%20Plans\Outlook%202010%20Lesson%20Plan.docx" TargetMode="External"/><Relationship Id="rId13" Type="http://schemas.openxmlformats.org/officeDocument/2006/relationships/hyperlink" Target="..\Lesson%20Plans\Outlook%202010%20Lesson%20Plan.docx" TargetMode="External"/><Relationship Id="rId3" Type="http://schemas.openxmlformats.org/officeDocument/2006/relationships/hyperlink" Target="..\Lesson%20Plans\Word%202010%20Lesson%20Plan.docx" TargetMode="External"/><Relationship Id="rId7" Type="http://schemas.openxmlformats.org/officeDocument/2006/relationships/hyperlink" Target="..\Lesson%20Plans\Outlook%202010%20Lesson%20Plan.docx" TargetMode="External"/><Relationship Id="rId12" Type="http://schemas.openxmlformats.org/officeDocument/2006/relationships/hyperlink" Target="..\Lesson%20Plans\Outlook%202010%20Lesson%20Plan.docx" TargetMode="External"/><Relationship Id="rId2" Type="http://schemas.openxmlformats.org/officeDocument/2006/relationships/hyperlink" Target="..\Lesson%20Plans\Outlook%202010%20Lesson%20Plan.docx" TargetMode="External"/><Relationship Id="rId1" Type="http://schemas.openxmlformats.org/officeDocument/2006/relationships/hyperlink" Target="file:///E:\WWRC\Microsoft%20Lesson%20Plans\Word%20Lesson%20Plan.docx" TargetMode="External"/><Relationship Id="rId6" Type="http://schemas.openxmlformats.org/officeDocument/2006/relationships/hyperlink" Target="..\Lesson%20Plans\Outlook%202010%20Lesson%20Plan.docx" TargetMode="External"/><Relationship Id="rId11" Type="http://schemas.openxmlformats.org/officeDocument/2006/relationships/hyperlink" Target="..\Lesson%20Plans\Outlook%202010%20Lesson%20Plan.docx" TargetMode="External"/><Relationship Id="rId5" Type="http://schemas.openxmlformats.org/officeDocument/2006/relationships/hyperlink" Target="..\Lesson%20Plans\Outlook%202010%20Lesson%20Plan.docx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..\Lesson%20Plans\Outlook%202010%20Lesson%20Plan.docx" TargetMode="External"/><Relationship Id="rId4" Type="http://schemas.openxmlformats.org/officeDocument/2006/relationships/hyperlink" Target="file:///\\Wwrclnt-file\wordproc\gdp\gdp.exe" TargetMode="External"/><Relationship Id="rId9" Type="http://schemas.openxmlformats.org/officeDocument/2006/relationships/hyperlink" Target="..\Lesson%20Plans\Outlook%202010%20Lesson%20Plan.docx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154"/>
  <sheetViews>
    <sheetView showGridLines="0" tabSelected="1" zoomScale="85" zoomScaleNormal="85" workbookViewId="0">
      <selection activeCell="B2" sqref="B2:J2"/>
    </sheetView>
  </sheetViews>
  <sheetFormatPr defaultColWidth="9.109375" defaultRowHeight="14.4" x14ac:dyDescent="0.3"/>
  <cols>
    <col min="1" max="1" width="2" style="36" customWidth="1"/>
    <col min="2" max="2" width="7.88671875" style="64" customWidth="1"/>
    <col min="3" max="3" width="13.88671875" style="36" customWidth="1"/>
    <col min="4" max="4" width="36.6640625" style="36" customWidth="1"/>
    <col min="5" max="6" width="7.33203125" style="37" customWidth="1"/>
    <col min="7" max="7" width="12.6640625" style="36" customWidth="1"/>
    <col min="8" max="8" width="14.109375" style="36" customWidth="1"/>
    <col min="9" max="9" width="3.33203125" style="36" customWidth="1"/>
    <col min="10" max="10" width="14.88671875" style="36" customWidth="1"/>
    <col min="11" max="16384" width="9.109375" style="36"/>
  </cols>
  <sheetData>
    <row r="1" spans="2:12" ht="32.25" customHeight="1" x14ac:dyDescent="0.25">
      <c r="B1" s="133" t="s">
        <v>189</v>
      </c>
      <c r="C1" s="134"/>
      <c r="D1" s="134"/>
      <c r="E1" s="134"/>
      <c r="F1" s="134"/>
      <c r="G1" s="134"/>
      <c r="H1" s="134"/>
      <c r="I1" s="134"/>
      <c r="J1" s="134"/>
    </row>
    <row r="2" spans="2:12" ht="18.75" x14ac:dyDescent="0.25">
      <c r="B2" s="135" t="s">
        <v>190</v>
      </c>
      <c r="C2" s="136"/>
      <c r="D2" s="136"/>
      <c r="E2" s="136"/>
      <c r="F2" s="136"/>
      <c r="G2" s="136"/>
      <c r="H2" s="136"/>
      <c r="I2" s="136"/>
      <c r="J2" s="136"/>
    </row>
    <row r="3" spans="2:12" ht="15" x14ac:dyDescent="0.25">
      <c r="B3" s="129" t="s">
        <v>101</v>
      </c>
      <c r="C3" s="129"/>
      <c r="D3" s="107"/>
      <c r="E3" s="99"/>
      <c r="F3" s="100"/>
      <c r="G3" s="109"/>
      <c r="H3" s="38" t="s">
        <v>6</v>
      </c>
      <c r="I3" s="108"/>
      <c r="J3" s="114"/>
      <c r="K3" s="1"/>
      <c r="L3" s="2"/>
    </row>
    <row r="4" spans="2:12" ht="15" x14ac:dyDescent="0.25">
      <c r="B4" s="129" t="s">
        <v>148</v>
      </c>
      <c r="C4" s="129"/>
      <c r="D4" s="95"/>
      <c r="E4" s="101" t="s">
        <v>172</v>
      </c>
      <c r="F4" s="101"/>
      <c r="G4" s="102" t="s">
        <v>173</v>
      </c>
      <c r="H4" s="111" t="s">
        <v>7</v>
      </c>
      <c r="I4" s="69"/>
      <c r="J4" s="68" t="s">
        <v>8</v>
      </c>
      <c r="K4" s="39"/>
      <c r="L4" s="39"/>
    </row>
    <row r="5" spans="2:12" ht="15" x14ac:dyDescent="0.25">
      <c r="B5" s="129" t="s">
        <v>2</v>
      </c>
      <c r="C5" s="129"/>
      <c r="D5" s="96"/>
      <c r="E5" s="101">
        <v>162</v>
      </c>
      <c r="F5" s="101">
        <v>1012.5</v>
      </c>
      <c r="G5" s="69"/>
      <c r="H5" s="111" t="s">
        <v>9</v>
      </c>
      <c r="I5" s="69"/>
      <c r="J5" s="68" t="s">
        <v>10</v>
      </c>
    </row>
    <row r="6" spans="2:12" ht="15" x14ac:dyDescent="0.25">
      <c r="B6" s="129" t="s">
        <v>0</v>
      </c>
      <c r="C6" s="129"/>
      <c r="D6" s="96"/>
      <c r="E6" s="101"/>
      <c r="F6" s="101"/>
      <c r="G6" s="98"/>
      <c r="H6" s="111" t="s">
        <v>11</v>
      </c>
      <c r="I6" s="69"/>
      <c r="J6" s="68" t="s">
        <v>12</v>
      </c>
    </row>
    <row r="7" spans="2:12" ht="15" x14ac:dyDescent="0.25">
      <c r="B7" s="129" t="s">
        <v>3</v>
      </c>
      <c r="C7" s="129"/>
      <c r="D7" s="137" t="s">
        <v>106</v>
      </c>
      <c r="E7" s="138"/>
      <c r="F7" s="138"/>
      <c r="G7" s="139"/>
      <c r="H7" s="111" t="s">
        <v>13</v>
      </c>
      <c r="I7" s="69"/>
      <c r="J7" s="68" t="s">
        <v>14</v>
      </c>
    </row>
    <row r="8" spans="2:12" ht="15" x14ac:dyDescent="0.25">
      <c r="B8" s="129" t="s">
        <v>4</v>
      </c>
      <c r="C8" s="129"/>
      <c r="D8" s="140" t="s">
        <v>188</v>
      </c>
      <c r="E8" s="141"/>
      <c r="F8" s="141"/>
      <c r="G8" s="142"/>
      <c r="H8" s="111" t="s">
        <v>104</v>
      </c>
      <c r="I8" s="69"/>
      <c r="J8" s="68" t="s">
        <v>15</v>
      </c>
    </row>
    <row r="9" spans="2:12" ht="15" x14ac:dyDescent="0.25">
      <c r="B9" s="129" t="s">
        <v>149</v>
      </c>
      <c r="C9" s="129"/>
      <c r="D9" s="137" t="s">
        <v>116</v>
      </c>
      <c r="E9" s="138"/>
      <c r="F9" s="138"/>
      <c r="G9" s="139"/>
      <c r="H9" s="112"/>
      <c r="I9" s="93"/>
      <c r="J9" s="115"/>
    </row>
    <row r="10" spans="2:12" ht="15" x14ac:dyDescent="0.25">
      <c r="B10" s="129" t="s">
        <v>102</v>
      </c>
      <c r="C10" s="129"/>
      <c r="D10" s="94"/>
      <c r="E10" s="97"/>
      <c r="F10" s="97"/>
      <c r="G10" s="98"/>
      <c r="H10" s="113"/>
      <c r="I10" s="69"/>
      <c r="J10" s="68"/>
    </row>
    <row r="11" spans="2:12" ht="15" x14ac:dyDescent="0.25">
      <c r="B11" s="129" t="s">
        <v>1</v>
      </c>
      <c r="C11" s="129"/>
      <c r="D11" s="137" t="s">
        <v>107</v>
      </c>
      <c r="E11" s="138"/>
      <c r="F11" s="138"/>
      <c r="G11" s="139"/>
      <c r="H11" s="130" t="s">
        <v>150</v>
      </c>
      <c r="I11" s="131"/>
      <c r="J11" s="132"/>
      <c r="K11" s="42"/>
    </row>
    <row r="12" spans="2:12" ht="14.25" customHeight="1" x14ac:dyDescent="0.25">
      <c r="B12" s="129" t="s">
        <v>103</v>
      </c>
      <c r="C12" s="129"/>
      <c r="D12" s="94"/>
      <c r="E12" s="101"/>
      <c r="F12" s="110"/>
      <c r="G12" s="98"/>
      <c r="H12" s="130" t="s">
        <v>151</v>
      </c>
      <c r="I12" s="131"/>
      <c r="J12" s="132"/>
      <c r="K12" s="42"/>
    </row>
    <row r="13" spans="2:12" ht="14.25" customHeight="1" x14ac:dyDescent="0.25">
      <c r="K13" s="42"/>
    </row>
    <row r="14" spans="2:12" ht="14.25" customHeight="1" thickBot="1" x14ac:dyDescent="0.3">
      <c r="B14" s="65">
        <v>1</v>
      </c>
      <c r="C14" s="43" t="s">
        <v>110</v>
      </c>
      <c r="E14" s="117">
        <v>23</v>
      </c>
      <c r="F14" s="118">
        <f>NETWORKDAYS(G15, G21,'Time to Completion'!G32:G77)</f>
        <v>0</v>
      </c>
      <c r="G14" s="103" t="s">
        <v>174</v>
      </c>
      <c r="H14" s="72" t="s">
        <v>152</v>
      </c>
      <c r="I14" s="72"/>
      <c r="J14" s="72" t="s">
        <v>153</v>
      </c>
      <c r="K14" s="42"/>
    </row>
    <row r="15" spans="2:12" ht="14.25" customHeight="1" thickBot="1" x14ac:dyDescent="0.3">
      <c r="B15" s="64">
        <f>+B14+0</f>
        <v>1</v>
      </c>
      <c r="C15" s="36" t="s">
        <v>51</v>
      </c>
      <c r="F15" s="116" t="s">
        <v>175</v>
      </c>
      <c r="G15" s="122"/>
      <c r="H15" s="44"/>
      <c r="I15" s="52"/>
      <c r="J15" s="45"/>
      <c r="K15" s="42"/>
    </row>
    <row r="16" spans="2:12" ht="14.25" customHeight="1" x14ac:dyDescent="0.25">
      <c r="B16" s="64">
        <f>+B14+0.01</f>
        <v>1.01</v>
      </c>
      <c r="C16" s="36" t="s">
        <v>65</v>
      </c>
      <c r="G16" s="37"/>
      <c r="H16" s="44"/>
      <c r="I16" s="52"/>
      <c r="J16" s="45"/>
      <c r="K16" s="42"/>
    </row>
    <row r="17" spans="2:11" ht="14.25" customHeight="1" x14ac:dyDescent="0.25">
      <c r="B17" s="64">
        <f>+B14+0.03</f>
        <v>1.03</v>
      </c>
      <c r="C17" s="36" t="s">
        <v>66</v>
      </c>
      <c r="G17" s="37"/>
      <c r="H17" s="44"/>
      <c r="I17" s="52"/>
      <c r="J17" s="45"/>
      <c r="K17" s="42"/>
    </row>
    <row r="18" spans="2:11" ht="14.25" customHeight="1" x14ac:dyDescent="0.25">
      <c r="B18" s="64">
        <f>+B14+0.04</f>
        <v>1.04</v>
      </c>
      <c r="C18" s="36" t="s">
        <v>67</v>
      </c>
      <c r="G18" s="37"/>
      <c r="H18" s="44"/>
      <c r="I18" s="52"/>
      <c r="J18" s="45"/>
      <c r="K18" s="42"/>
    </row>
    <row r="19" spans="2:11" ht="14.25" customHeight="1" x14ac:dyDescent="0.25">
      <c r="B19" s="64">
        <f>+B14+0.05</f>
        <v>1.05</v>
      </c>
      <c r="C19" s="36" t="s">
        <v>68</v>
      </c>
      <c r="G19" s="37"/>
      <c r="H19" s="44"/>
      <c r="I19" s="52"/>
      <c r="J19" s="45"/>
      <c r="K19" s="42"/>
    </row>
    <row r="20" spans="2:11" ht="14.25" customHeight="1" thickBot="1" x14ac:dyDescent="0.3">
      <c r="B20" s="64">
        <f>+B15+0.06</f>
        <v>1.06</v>
      </c>
      <c r="C20" s="128" t="s">
        <v>69</v>
      </c>
      <c r="D20" s="128"/>
      <c r="G20" s="37"/>
      <c r="H20" s="44"/>
      <c r="I20" s="52"/>
      <c r="J20" s="45"/>
      <c r="K20" s="42"/>
    </row>
    <row r="21" spans="2:11" ht="14.25" customHeight="1" thickBot="1" x14ac:dyDescent="0.3">
      <c r="B21" s="64">
        <f>+B16+0.06</f>
        <v>1.07</v>
      </c>
      <c r="C21" s="46" t="s">
        <v>70</v>
      </c>
      <c r="D21" s="46"/>
      <c r="F21" s="116" t="s">
        <v>176</v>
      </c>
      <c r="G21" s="123"/>
      <c r="H21" s="44"/>
      <c r="I21" s="52"/>
      <c r="J21" s="45"/>
      <c r="K21" s="42"/>
    </row>
    <row r="22" spans="2:11" ht="14.25" customHeight="1" thickBot="1" x14ac:dyDescent="0.3">
      <c r="C22" s="47" t="s">
        <v>171</v>
      </c>
      <c r="G22" s="104">
        <f>WORKDAY($D$5,23,'Time to Completion'!$G$5:$G$52)</f>
        <v>32</v>
      </c>
      <c r="H22" s="48">
        <f>IF(H15="",,+AVERAGE(H15:H21))</f>
        <v>0</v>
      </c>
      <c r="I22" s="52"/>
      <c r="K22" s="42"/>
    </row>
    <row r="23" spans="2:11" ht="14.25" customHeight="1" thickTop="1" x14ac:dyDescent="0.25">
      <c r="G23" s="37"/>
      <c r="H23" s="37"/>
      <c r="I23" s="37"/>
      <c r="K23" s="42"/>
    </row>
    <row r="24" spans="2:11" ht="14.25" customHeight="1" thickBot="1" x14ac:dyDescent="0.3">
      <c r="B24" s="66">
        <v>2</v>
      </c>
      <c r="C24" s="3" t="s">
        <v>111</v>
      </c>
      <c r="D24" s="3"/>
      <c r="E24" s="117">
        <v>4</v>
      </c>
      <c r="F24" s="118">
        <f>NETWORKDAYS(G25,G29,'Time to Completion'!G32:G77)</f>
        <v>0</v>
      </c>
      <c r="G24" s="37"/>
      <c r="H24" s="72" t="s">
        <v>152</v>
      </c>
      <c r="I24" s="72"/>
      <c r="J24" s="72" t="s">
        <v>153</v>
      </c>
      <c r="K24" s="42"/>
    </row>
    <row r="25" spans="2:11" ht="14.25" customHeight="1" thickBot="1" x14ac:dyDescent="0.3">
      <c r="B25" s="64">
        <f>+B24+0.01</f>
        <v>2.0099999999999998</v>
      </c>
      <c r="C25" s="36" t="s">
        <v>60</v>
      </c>
      <c r="D25" s="3"/>
      <c r="F25" s="116" t="s">
        <v>175</v>
      </c>
      <c r="G25" s="122"/>
      <c r="H25" s="44"/>
      <c r="I25" s="52"/>
      <c r="J25" s="45"/>
      <c r="K25" s="42"/>
    </row>
    <row r="26" spans="2:11" ht="14.25" customHeight="1" x14ac:dyDescent="0.25">
      <c r="B26" s="64">
        <f>+B25+0.01</f>
        <v>2.0199999999999996</v>
      </c>
      <c r="C26" s="36" t="s">
        <v>61</v>
      </c>
      <c r="D26" s="3"/>
      <c r="G26" s="37"/>
      <c r="H26" s="44"/>
      <c r="I26" s="52"/>
      <c r="J26" s="45"/>
      <c r="K26" s="42"/>
    </row>
    <row r="27" spans="2:11" ht="14.25" customHeight="1" x14ac:dyDescent="0.25">
      <c r="B27" s="64">
        <f t="shared" ref="B27:B29" si="0">+B26+0.01</f>
        <v>2.0299999999999994</v>
      </c>
      <c r="C27" s="36" t="s">
        <v>62</v>
      </c>
      <c r="D27" s="3"/>
      <c r="G27" s="37"/>
      <c r="H27" s="44"/>
      <c r="I27" s="52"/>
      <c r="J27" s="45"/>
      <c r="K27" s="42"/>
    </row>
    <row r="28" spans="2:11" ht="14.25" customHeight="1" thickBot="1" x14ac:dyDescent="0.3">
      <c r="B28" s="64">
        <f t="shared" si="0"/>
        <v>2.0399999999999991</v>
      </c>
      <c r="C28" s="36" t="s">
        <v>64</v>
      </c>
      <c r="G28" s="37"/>
      <c r="H28" s="44"/>
      <c r="I28" s="52"/>
      <c r="J28" s="45"/>
      <c r="K28" s="42"/>
    </row>
    <row r="29" spans="2:11" ht="14.25" customHeight="1" thickBot="1" x14ac:dyDescent="0.3">
      <c r="B29" s="64">
        <f t="shared" si="0"/>
        <v>2.0499999999999989</v>
      </c>
      <c r="C29" s="36" t="s">
        <v>63</v>
      </c>
      <c r="F29" s="116" t="s">
        <v>176</v>
      </c>
      <c r="G29" s="124"/>
      <c r="H29" s="44"/>
      <c r="I29" s="52"/>
      <c r="J29" s="45"/>
      <c r="K29" s="42"/>
    </row>
    <row r="30" spans="2:11" ht="14.25" customHeight="1" thickBot="1" x14ac:dyDescent="0.3">
      <c r="C30" s="47" t="s">
        <v>171</v>
      </c>
      <c r="G30" s="104">
        <f>WORKDAY($G22,4,'Time to Completion'!$G$5:$G$52)</f>
        <v>38</v>
      </c>
      <c r="H30" s="48">
        <f>IF(H25="",,+AVERAGE(H25:H29))</f>
        <v>0</v>
      </c>
      <c r="I30" s="52"/>
      <c r="K30" s="42"/>
    </row>
    <row r="31" spans="2:11" ht="14.25" customHeight="1" thickTop="1" x14ac:dyDescent="0.25">
      <c r="G31" s="37"/>
      <c r="H31" s="37"/>
      <c r="I31" s="37"/>
      <c r="K31" s="42"/>
    </row>
    <row r="32" spans="2:11" ht="14.25" customHeight="1" thickBot="1" x14ac:dyDescent="0.3">
      <c r="B32" s="66">
        <v>3</v>
      </c>
      <c r="C32" s="3" t="s">
        <v>154</v>
      </c>
      <c r="E32" s="117">
        <v>2</v>
      </c>
      <c r="F32" s="118">
        <f>NETWORKDAYS(G33,G36,'Time to Completion'!G32:G77)</f>
        <v>0</v>
      </c>
      <c r="G32" s="37"/>
      <c r="H32" s="72" t="s">
        <v>152</v>
      </c>
      <c r="I32" s="72"/>
      <c r="J32" s="72" t="s">
        <v>153</v>
      </c>
      <c r="K32" s="42"/>
    </row>
    <row r="33" spans="2:10" ht="15.75" thickBot="1" x14ac:dyDescent="0.3">
      <c r="B33" s="64">
        <f>3+0.01</f>
        <v>3.01</v>
      </c>
      <c r="C33" s="36" t="s">
        <v>135</v>
      </c>
      <c r="F33" s="116" t="s">
        <v>175</v>
      </c>
      <c r="G33" s="122"/>
      <c r="H33" s="62"/>
      <c r="I33" s="49"/>
      <c r="J33" s="45"/>
    </row>
    <row r="34" spans="2:10" ht="15" x14ac:dyDescent="0.25">
      <c r="B34" s="64">
        <f t="shared" ref="B34:B36" si="1">+B33+0.01</f>
        <v>3.0199999999999996</v>
      </c>
      <c r="C34" s="36" t="s">
        <v>119</v>
      </c>
      <c r="G34" s="37"/>
      <c r="H34" s="62"/>
      <c r="I34" s="49"/>
      <c r="J34" s="45"/>
    </row>
    <row r="35" spans="2:10" ht="15.75" thickBot="1" x14ac:dyDescent="0.3">
      <c r="B35" s="64">
        <f t="shared" si="1"/>
        <v>3.0299999999999994</v>
      </c>
      <c r="C35" s="36" t="s">
        <v>117</v>
      </c>
      <c r="G35" s="37"/>
      <c r="H35" s="62"/>
      <c r="I35" s="49"/>
      <c r="J35" s="45"/>
    </row>
    <row r="36" spans="2:10" ht="15" thickBot="1" x14ac:dyDescent="0.35">
      <c r="B36" s="64">
        <f t="shared" si="1"/>
        <v>3.0399999999999991</v>
      </c>
      <c r="C36" s="36" t="s">
        <v>118</v>
      </c>
      <c r="F36" s="116" t="s">
        <v>176</v>
      </c>
      <c r="G36" s="124"/>
      <c r="H36" s="62"/>
      <c r="I36" s="49"/>
      <c r="J36" s="45"/>
    </row>
    <row r="37" spans="2:10" x14ac:dyDescent="0.3">
      <c r="G37" s="104">
        <f>WORKDAY($G30,2,'Time to Completion'!$G$5:$G$52)</f>
        <v>40</v>
      </c>
      <c r="H37" s="119"/>
      <c r="I37" s="49"/>
      <c r="J37" s="120"/>
    </row>
    <row r="38" spans="2:10" x14ac:dyDescent="0.3">
      <c r="G38" s="37"/>
      <c r="H38" s="49"/>
      <c r="I38" s="49"/>
      <c r="J38" s="50"/>
    </row>
    <row r="39" spans="2:10" ht="15" thickBot="1" x14ac:dyDescent="0.35">
      <c r="B39" s="66">
        <v>4</v>
      </c>
      <c r="C39" s="51" t="s">
        <v>122</v>
      </c>
      <c r="D39" s="51"/>
      <c r="E39" s="117">
        <v>3</v>
      </c>
      <c r="F39" s="118">
        <f>NETWORKDAYS(G40,G49,'Time to Completion'!G32:G77)</f>
        <v>0</v>
      </c>
      <c r="G39" s="37"/>
      <c r="H39" s="72" t="s">
        <v>152</v>
      </c>
      <c r="I39" s="72"/>
      <c r="J39" s="72" t="s">
        <v>153</v>
      </c>
    </row>
    <row r="40" spans="2:10" ht="15" thickBot="1" x14ac:dyDescent="0.35">
      <c r="B40" s="64">
        <f>+B39+0.01</f>
        <v>4.01</v>
      </c>
      <c r="C40" s="36" t="s">
        <v>123</v>
      </c>
      <c r="F40" s="116" t="s">
        <v>175</v>
      </c>
      <c r="G40" s="122"/>
      <c r="H40" s="44"/>
      <c r="I40" s="52"/>
      <c r="J40" s="45"/>
    </row>
    <row r="41" spans="2:10" x14ac:dyDescent="0.3">
      <c r="B41" s="64">
        <f t="shared" ref="B41:B49" si="2">+B40+0.01</f>
        <v>4.0199999999999996</v>
      </c>
      <c r="C41" s="36" t="s">
        <v>124</v>
      </c>
      <c r="G41" s="37"/>
      <c r="H41" s="44"/>
      <c r="I41" s="52"/>
      <c r="J41" s="45"/>
    </row>
    <row r="42" spans="2:10" x14ac:dyDescent="0.3">
      <c r="B42" s="64">
        <f t="shared" si="2"/>
        <v>4.0299999999999994</v>
      </c>
      <c r="C42" s="36" t="s">
        <v>125</v>
      </c>
      <c r="G42" s="37"/>
      <c r="H42" s="44"/>
      <c r="I42" s="52"/>
      <c r="J42" s="45"/>
    </row>
    <row r="43" spans="2:10" x14ac:dyDescent="0.3">
      <c r="B43" s="64">
        <f t="shared" si="2"/>
        <v>4.0399999999999991</v>
      </c>
      <c r="C43" s="36" t="s">
        <v>126</v>
      </c>
      <c r="G43" s="37"/>
      <c r="H43" s="44"/>
      <c r="I43" s="52"/>
      <c r="J43" s="45"/>
    </row>
    <row r="44" spans="2:10" x14ac:dyDescent="0.3">
      <c r="B44" s="64">
        <f t="shared" si="2"/>
        <v>4.0499999999999989</v>
      </c>
      <c r="C44" s="36" t="s">
        <v>127</v>
      </c>
      <c r="G44" s="37"/>
      <c r="H44" s="44"/>
      <c r="I44" s="52"/>
      <c r="J44" s="45"/>
    </row>
    <row r="45" spans="2:10" x14ac:dyDescent="0.3">
      <c r="B45" s="64">
        <f t="shared" si="2"/>
        <v>4.0599999999999987</v>
      </c>
      <c r="C45" s="36" t="s">
        <v>128</v>
      </c>
      <c r="G45" s="37"/>
      <c r="H45" s="44"/>
      <c r="I45" s="52"/>
      <c r="J45" s="45"/>
    </row>
    <row r="46" spans="2:10" x14ac:dyDescent="0.3">
      <c r="B46" s="64">
        <f t="shared" si="2"/>
        <v>4.0699999999999985</v>
      </c>
      <c r="C46" s="36" t="s">
        <v>129</v>
      </c>
      <c r="G46" s="37"/>
      <c r="H46" s="44"/>
      <c r="I46" s="52"/>
      <c r="J46" s="45"/>
    </row>
    <row r="47" spans="2:10" x14ac:dyDescent="0.3">
      <c r="B47" s="64">
        <f t="shared" si="2"/>
        <v>4.0799999999999983</v>
      </c>
      <c r="C47" s="36" t="s">
        <v>130</v>
      </c>
      <c r="G47" s="37"/>
      <c r="H47" s="44"/>
      <c r="I47" s="52"/>
      <c r="J47" s="45"/>
    </row>
    <row r="48" spans="2:10" ht="15" thickBot="1" x14ac:dyDescent="0.35">
      <c r="B48" s="64">
        <f t="shared" si="2"/>
        <v>4.0899999999999981</v>
      </c>
      <c r="C48" s="36" t="s">
        <v>131</v>
      </c>
      <c r="G48" s="37"/>
      <c r="H48" s="44"/>
      <c r="I48" s="52"/>
      <c r="J48" s="45"/>
    </row>
    <row r="49" spans="2:10" ht="15" thickBot="1" x14ac:dyDescent="0.35">
      <c r="B49" s="64">
        <f t="shared" si="2"/>
        <v>4.0999999999999979</v>
      </c>
      <c r="C49" s="36" t="s">
        <v>132</v>
      </c>
      <c r="F49" s="116" t="s">
        <v>176</v>
      </c>
      <c r="G49" s="124"/>
      <c r="H49" s="44"/>
      <c r="I49" s="52"/>
      <c r="J49" s="45"/>
    </row>
    <row r="50" spans="2:10" ht="15" thickBot="1" x14ac:dyDescent="0.35">
      <c r="B50" s="63"/>
      <c r="C50" s="47" t="s">
        <v>139</v>
      </c>
      <c r="G50" s="104">
        <f>WORKDAY($G37,3,'Time to Completion'!$G$5:$G$52)</f>
        <v>45</v>
      </c>
      <c r="H50" s="48">
        <f>IF(H40="",,+AVERAGE(H40:H49))</f>
        <v>0</v>
      </c>
      <c r="I50" s="52"/>
    </row>
    <row r="51" spans="2:10" ht="15" thickTop="1" x14ac:dyDescent="0.3">
      <c r="B51" s="63"/>
      <c r="G51" s="37"/>
      <c r="H51" s="52"/>
      <c r="I51" s="52"/>
    </row>
    <row r="52" spans="2:10" ht="15" thickBot="1" x14ac:dyDescent="0.35">
      <c r="B52" s="66">
        <v>5</v>
      </c>
      <c r="C52" s="51" t="s">
        <v>41</v>
      </c>
      <c r="E52" s="117">
        <v>19</v>
      </c>
      <c r="F52" s="118">
        <f>NETWORKDAYS(G53,G67,'Time to Completion'!G32:G77)</f>
        <v>0</v>
      </c>
      <c r="G52" s="37"/>
      <c r="H52" s="72" t="s">
        <v>152</v>
      </c>
      <c r="I52" s="72"/>
      <c r="J52" s="72" t="s">
        <v>153</v>
      </c>
    </row>
    <row r="53" spans="2:10" ht="15" thickBot="1" x14ac:dyDescent="0.35">
      <c r="B53" s="64">
        <f>+B52+0.01</f>
        <v>5.01</v>
      </c>
      <c r="C53" s="46" t="s">
        <v>71</v>
      </c>
      <c r="F53" s="116" t="s">
        <v>175</v>
      </c>
      <c r="G53" s="122"/>
      <c r="H53" s="44"/>
      <c r="I53" s="52"/>
      <c r="J53" s="45"/>
    </row>
    <row r="54" spans="2:10" x14ac:dyDescent="0.3">
      <c r="B54" s="64">
        <f t="shared" ref="B54:B67" si="3">+B53+0.01</f>
        <v>5.0199999999999996</v>
      </c>
      <c r="C54" s="46" t="s">
        <v>100</v>
      </c>
      <c r="G54" s="37"/>
      <c r="H54" s="44"/>
      <c r="I54" s="52"/>
      <c r="J54" s="45"/>
    </row>
    <row r="55" spans="2:10" x14ac:dyDescent="0.3">
      <c r="B55" s="64">
        <f t="shared" si="3"/>
        <v>5.0299999999999994</v>
      </c>
      <c r="C55" s="46" t="s">
        <v>72</v>
      </c>
      <c r="G55" s="37"/>
      <c r="H55" s="44"/>
      <c r="I55" s="52"/>
      <c r="J55" s="45"/>
    </row>
    <row r="56" spans="2:10" x14ac:dyDescent="0.3">
      <c r="B56" s="64">
        <f t="shared" si="3"/>
        <v>5.0399999999999991</v>
      </c>
      <c r="C56" s="46" t="s">
        <v>73</v>
      </c>
      <c r="G56" s="37"/>
      <c r="H56" s="44"/>
      <c r="I56" s="52"/>
      <c r="J56" s="45"/>
    </row>
    <row r="57" spans="2:10" x14ac:dyDescent="0.3">
      <c r="B57" s="64">
        <f t="shared" si="3"/>
        <v>5.0499999999999989</v>
      </c>
      <c r="C57" s="46" t="s">
        <v>74</v>
      </c>
      <c r="G57" s="37"/>
      <c r="H57" s="44"/>
      <c r="I57" s="52"/>
      <c r="J57" s="45"/>
    </row>
    <row r="58" spans="2:10" x14ac:dyDescent="0.3">
      <c r="B58" s="64">
        <f t="shared" si="3"/>
        <v>5.0599999999999987</v>
      </c>
      <c r="C58" s="46" t="s">
        <v>75</v>
      </c>
      <c r="G58" s="37"/>
      <c r="H58" s="44"/>
      <c r="I58" s="52"/>
      <c r="J58" s="45"/>
    </row>
    <row r="59" spans="2:10" x14ac:dyDescent="0.3">
      <c r="B59" s="64">
        <f t="shared" si="3"/>
        <v>5.0699999999999985</v>
      </c>
      <c r="C59" s="46" t="s">
        <v>76</v>
      </c>
      <c r="G59" s="37"/>
      <c r="H59" s="44"/>
      <c r="I59" s="52"/>
      <c r="J59" s="45"/>
    </row>
    <row r="60" spans="2:10" x14ac:dyDescent="0.3">
      <c r="B60" s="64">
        <f t="shared" si="3"/>
        <v>5.0799999999999983</v>
      </c>
      <c r="C60" s="46" t="s">
        <v>77</v>
      </c>
      <c r="G60" s="37"/>
      <c r="H60" s="44"/>
      <c r="I60" s="52"/>
      <c r="J60" s="45"/>
    </row>
    <row r="61" spans="2:10" x14ac:dyDescent="0.3">
      <c r="B61" s="64">
        <f t="shared" si="3"/>
        <v>5.0899999999999981</v>
      </c>
      <c r="C61" s="46" t="s">
        <v>78</v>
      </c>
      <c r="G61" s="37"/>
      <c r="H61" s="44"/>
      <c r="I61" s="52"/>
      <c r="J61" s="45"/>
    </row>
    <row r="62" spans="2:10" x14ac:dyDescent="0.3">
      <c r="B62" s="64">
        <f t="shared" si="3"/>
        <v>5.0999999999999979</v>
      </c>
      <c r="C62" s="46" t="s">
        <v>79</v>
      </c>
      <c r="G62" s="37"/>
      <c r="H62" s="44"/>
      <c r="I62" s="52"/>
      <c r="J62" s="45"/>
    </row>
    <row r="63" spans="2:10" x14ac:dyDescent="0.3">
      <c r="B63" s="64">
        <f t="shared" si="3"/>
        <v>5.1099999999999977</v>
      </c>
      <c r="C63" s="46" t="s">
        <v>80</v>
      </c>
      <c r="G63" s="37"/>
      <c r="H63" s="44"/>
      <c r="I63" s="52"/>
      <c r="J63" s="45"/>
    </row>
    <row r="64" spans="2:10" x14ac:dyDescent="0.3">
      <c r="B64" s="64">
        <f t="shared" si="3"/>
        <v>5.1199999999999974</v>
      </c>
      <c r="C64" s="46" t="s">
        <v>81</v>
      </c>
      <c r="G64" s="37"/>
      <c r="H64" s="44"/>
      <c r="I64" s="52"/>
      <c r="J64" s="45"/>
    </row>
    <row r="65" spans="2:10" x14ac:dyDescent="0.3">
      <c r="B65" s="64">
        <f t="shared" si="3"/>
        <v>5.1299999999999972</v>
      </c>
      <c r="C65" s="46" t="s">
        <v>82</v>
      </c>
      <c r="G65" s="37"/>
      <c r="H65" s="44"/>
      <c r="I65" s="52"/>
      <c r="J65" s="45"/>
    </row>
    <row r="66" spans="2:10" ht="15" thickBot="1" x14ac:dyDescent="0.35">
      <c r="B66" s="64">
        <f t="shared" si="3"/>
        <v>5.139999999999997</v>
      </c>
      <c r="C66" s="46" t="s">
        <v>83</v>
      </c>
      <c r="G66" s="37"/>
      <c r="H66" s="44"/>
      <c r="I66" s="52"/>
      <c r="J66" s="45"/>
    </row>
    <row r="67" spans="2:10" ht="15" thickBot="1" x14ac:dyDescent="0.35">
      <c r="B67" s="64">
        <f t="shared" si="3"/>
        <v>5.1499999999999968</v>
      </c>
      <c r="C67" s="46" t="s">
        <v>84</v>
      </c>
      <c r="F67" s="116" t="s">
        <v>176</v>
      </c>
      <c r="G67" s="124"/>
      <c r="H67" s="44"/>
      <c r="I67" s="52"/>
      <c r="J67" s="45"/>
    </row>
    <row r="68" spans="2:10" ht="15" thickBot="1" x14ac:dyDescent="0.35">
      <c r="C68" s="47" t="s">
        <v>171</v>
      </c>
      <c r="G68" s="104">
        <f>WORKDAY($G50,19,'Time to Completion'!$G$5:$G$52)</f>
        <v>72</v>
      </c>
      <c r="H68" s="48">
        <f>IF(H53="",,+AVERAGE(H53:H67))</f>
        <v>0</v>
      </c>
      <c r="I68" s="52"/>
    </row>
    <row r="69" spans="2:10" ht="15" thickTop="1" x14ac:dyDescent="0.3">
      <c r="G69" s="37"/>
      <c r="H69" s="50"/>
      <c r="I69" s="50"/>
      <c r="J69" s="50"/>
    </row>
    <row r="70" spans="2:10" ht="15" thickBot="1" x14ac:dyDescent="0.35">
      <c r="B70" s="66">
        <v>6</v>
      </c>
      <c r="C70" s="43" t="s">
        <v>112</v>
      </c>
      <c r="D70" s="41"/>
      <c r="E70" s="117">
        <v>20</v>
      </c>
      <c r="F70" s="118">
        <f>NETWORKDAYS(G71,G76,'Time to Completion'!G32:G77)</f>
        <v>0</v>
      </c>
      <c r="G70" s="37"/>
      <c r="H70" s="72" t="s">
        <v>152</v>
      </c>
      <c r="I70" s="72"/>
      <c r="J70" s="72" t="s">
        <v>153</v>
      </c>
    </row>
    <row r="71" spans="2:10" ht="15" thickBot="1" x14ac:dyDescent="0.35">
      <c r="B71" s="64">
        <f>+B70+0.01</f>
        <v>6.01</v>
      </c>
      <c r="C71" s="36" t="s">
        <v>52</v>
      </c>
      <c r="F71" s="116" t="s">
        <v>175</v>
      </c>
      <c r="G71" s="122"/>
      <c r="H71" s="44"/>
      <c r="I71" s="52"/>
      <c r="J71" s="45"/>
    </row>
    <row r="72" spans="2:10" x14ac:dyDescent="0.3">
      <c r="B72" s="64">
        <f>+B71+0.01</f>
        <v>6.02</v>
      </c>
      <c r="C72" s="36" t="s">
        <v>53</v>
      </c>
      <c r="G72" s="37"/>
      <c r="H72" s="44"/>
      <c r="I72" s="52"/>
      <c r="J72" s="45"/>
    </row>
    <row r="73" spans="2:10" x14ac:dyDescent="0.3">
      <c r="B73" s="64">
        <f t="shared" ref="B73:B76" si="4">+B72+0.01</f>
        <v>6.0299999999999994</v>
      </c>
      <c r="C73" s="36" t="s">
        <v>54</v>
      </c>
      <c r="G73" s="37"/>
      <c r="H73" s="44"/>
      <c r="I73" s="52"/>
      <c r="J73" s="45"/>
    </row>
    <row r="74" spans="2:10" x14ac:dyDescent="0.3">
      <c r="B74" s="64">
        <f t="shared" si="4"/>
        <v>6.0399999999999991</v>
      </c>
      <c r="C74" s="36" t="s">
        <v>55</v>
      </c>
      <c r="G74" s="37"/>
      <c r="H74" s="44"/>
      <c r="I74" s="52"/>
      <c r="J74" s="45"/>
    </row>
    <row r="75" spans="2:10" ht="15" thickBot="1" x14ac:dyDescent="0.35">
      <c r="B75" s="64">
        <f t="shared" si="4"/>
        <v>6.0499999999999989</v>
      </c>
      <c r="C75" s="36" t="s">
        <v>56</v>
      </c>
      <c r="G75" s="37"/>
      <c r="H75" s="44"/>
      <c r="I75" s="52"/>
      <c r="J75" s="45"/>
    </row>
    <row r="76" spans="2:10" ht="15" thickBot="1" x14ac:dyDescent="0.35">
      <c r="B76" s="64">
        <f t="shared" si="4"/>
        <v>6.0599999999999987</v>
      </c>
      <c r="C76" s="36" t="s">
        <v>58</v>
      </c>
      <c r="F76" s="116" t="s">
        <v>176</v>
      </c>
      <c r="G76" s="124"/>
      <c r="H76" s="44"/>
      <c r="I76" s="52"/>
      <c r="J76" s="45"/>
    </row>
    <row r="77" spans="2:10" ht="15" thickBot="1" x14ac:dyDescent="0.35">
      <c r="C77" s="47" t="s">
        <v>171</v>
      </c>
      <c r="G77" s="104">
        <f>WORKDAY($G68,20,'Time to Completion'!$G$5:$G$52)</f>
        <v>100</v>
      </c>
      <c r="H77" s="48">
        <f>IF(H71="",,+AVERAGE(H71:H76))</f>
        <v>0</v>
      </c>
      <c r="I77" s="52"/>
    </row>
    <row r="78" spans="2:10" ht="15" thickTop="1" x14ac:dyDescent="0.3">
      <c r="G78" s="37"/>
      <c r="H78" s="53"/>
      <c r="I78" s="53"/>
      <c r="J78" s="54"/>
    </row>
    <row r="79" spans="2:10" ht="15" thickBot="1" x14ac:dyDescent="0.35">
      <c r="B79" s="66">
        <v>7</v>
      </c>
      <c r="C79" s="51" t="s">
        <v>32</v>
      </c>
      <c r="E79" s="117">
        <v>21</v>
      </c>
      <c r="F79" s="118">
        <f>NETWORKDAYS(G80,G87,'Time to Completion'!G32:G77)</f>
        <v>0</v>
      </c>
      <c r="G79" s="37"/>
      <c r="H79" s="72" t="s">
        <v>152</v>
      </c>
      <c r="I79" s="72"/>
      <c r="J79" s="72" t="s">
        <v>153</v>
      </c>
    </row>
    <row r="80" spans="2:10" ht="15" thickBot="1" x14ac:dyDescent="0.35">
      <c r="B80" s="64">
        <f t="shared" ref="B80:B87" si="5">+B79+0.01</f>
        <v>7.01</v>
      </c>
      <c r="C80" s="46" t="s">
        <v>33</v>
      </c>
      <c r="F80" s="116" t="s">
        <v>175</v>
      </c>
      <c r="G80" s="122"/>
      <c r="H80" s="44"/>
      <c r="I80" s="52"/>
      <c r="J80" s="45"/>
    </row>
    <row r="81" spans="2:10" x14ac:dyDescent="0.3">
      <c r="B81" s="64">
        <f t="shared" si="5"/>
        <v>7.02</v>
      </c>
      <c r="C81" s="46" t="s">
        <v>34</v>
      </c>
      <c r="G81" s="37"/>
      <c r="H81" s="44"/>
      <c r="I81" s="52"/>
      <c r="J81" s="45"/>
    </row>
    <row r="82" spans="2:10" x14ac:dyDescent="0.3">
      <c r="B82" s="64">
        <f t="shared" si="5"/>
        <v>7.0299999999999994</v>
      </c>
      <c r="C82" s="46" t="s">
        <v>35</v>
      </c>
      <c r="G82" s="37"/>
      <c r="H82" s="44"/>
      <c r="I82" s="52"/>
      <c r="J82" s="45"/>
    </row>
    <row r="83" spans="2:10" ht="14.25" customHeight="1" x14ac:dyDescent="0.3">
      <c r="B83" s="64">
        <f t="shared" si="5"/>
        <v>7.0399999999999991</v>
      </c>
      <c r="C83" s="46" t="s">
        <v>36</v>
      </c>
      <c r="G83" s="37"/>
      <c r="H83" s="44"/>
      <c r="I83" s="52"/>
      <c r="J83" s="45"/>
    </row>
    <row r="84" spans="2:10" ht="14.25" customHeight="1" x14ac:dyDescent="0.3">
      <c r="B84" s="64">
        <f t="shared" si="5"/>
        <v>7.0499999999999989</v>
      </c>
      <c r="C84" s="46" t="s">
        <v>37</v>
      </c>
      <c r="G84" s="37"/>
      <c r="H84" s="44"/>
      <c r="I84" s="52"/>
      <c r="J84" s="45"/>
    </row>
    <row r="85" spans="2:10" ht="14.25" customHeight="1" x14ac:dyDescent="0.3">
      <c r="B85" s="64">
        <f t="shared" si="5"/>
        <v>7.0599999999999987</v>
      </c>
      <c r="C85" s="46" t="s">
        <v>38</v>
      </c>
      <c r="G85" s="37"/>
      <c r="H85" s="44"/>
      <c r="I85" s="52"/>
      <c r="J85" s="45"/>
    </row>
    <row r="86" spans="2:10" ht="14.25" customHeight="1" thickBot="1" x14ac:dyDescent="0.35">
      <c r="B86" s="64">
        <f t="shared" si="5"/>
        <v>7.0699999999999985</v>
      </c>
      <c r="C86" s="46" t="s">
        <v>39</v>
      </c>
      <c r="G86" s="37"/>
      <c r="H86" s="44"/>
      <c r="I86" s="52"/>
      <c r="J86" s="45"/>
    </row>
    <row r="87" spans="2:10" ht="14.25" customHeight="1" thickBot="1" x14ac:dyDescent="0.35">
      <c r="B87" s="64">
        <f t="shared" si="5"/>
        <v>7.0799999999999983</v>
      </c>
      <c r="C87" s="46" t="s">
        <v>40</v>
      </c>
      <c r="F87" s="116" t="s">
        <v>176</v>
      </c>
      <c r="G87" s="124"/>
      <c r="H87" s="44"/>
      <c r="I87" s="52"/>
      <c r="J87" s="45"/>
    </row>
    <row r="88" spans="2:10" ht="14.25" customHeight="1" thickBot="1" x14ac:dyDescent="0.35">
      <c r="C88" s="47" t="s">
        <v>171</v>
      </c>
      <c r="G88" s="104">
        <f>WORKDAY($G77,21,'Time to Completion'!$G$5:$G$52)</f>
        <v>129</v>
      </c>
      <c r="H88" s="48">
        <f>IF(H80="",,+AVERAGE(H80:H87))</f>
        <v>0</v>
      </c>
      <c r="I88" s="52"/>
    </row>
    <row r="89" spans="2:10" ht="15" thickTop="1" x14ac:dyDescent="0.3">
      <c r="D89" s="41"/>
      <c r="G89" s="37"/>
      <c r="H89" s="50"/>
      <c r="I89" s="50"/>
      <c r="J89" s="54"/>
    </row>
    <row r="90" spans="2:10" ht="15" thickBot="1" x14ac:dyDescent="0.35">
      <c r="B90" s="66">
        <v>8</v>
      </c>
      <c r="C90" s="43" t="s">
        <v>136</v>
      </c>
      <c r="D90" s="41"/>
      <c r="E90" s="117">
        <v>6</v>
      </c>
      <c r="F90" s="118">
        <f>NETWORKDAYS(G91,G92,'Time to Completion'!G32:G77)</f>
        <v>0</v>
      </c>
      <c r="G90" s="37"/>
      <c r="H90" s="72" t="s">
        <v>152</v>
      </c>
      <c r="I90" s="72"/>
      <c r="J90" s="72" t="s">
        <v>153</v>
      </c>
    </row>
    <row r="91" spans="2:10" ht="15" thickBot="1" x14ac:dyDescent="0.35">
      <c r="B91" s="64">
        <f>+B90+0.01</f>
        <v>8.01</v>
      </c>
      <c r="C91" s="36" t="s">
        <v>137</v>
      </c>
      <c r="F91" s="116" t="s">
        <v>175</v>
      </c>
      <c r="G91" s="122"/>
      <c r="H91" s="44"/>
      <c r="I91" s="52"/>
      <c r="J91" s="45"/>
    </row>
    <row r="92" spans="2:10" ht="15" thickBot="1" x14ac:dyDescent="0.35">
      <c r="B92" s="64">
        <f>+B91+0.01</f>
        <v>8.02</v>
      </c>
      <c r="C92" s="36" t="s">
        <v>138</v>
      </c>
      <c r="F92" s="116" t="s">
        <v>176</v>
      </c>
      <c r="G92" s="124"/>
      <c r="H92" s="44"/>
      <c r="I92" s="52"/>
      <c r="J92" s="45"/>
    </row>
    <row r="93" spans="2:10" ht="15" thickBot="1" x14ac:dyDescent="0.35">
      <c r="C93" s="47" t="s">
        <v>171</v>
      </c>
      <c r="D93" s="47"/>
      <c r="G93" s="104">
        <f>WORKDAY($G88,6,'Time to Completion'!$G$5:$G$52)</f>
        <v>137</v>
      </c>
      <c r="H93" s="48">
        <f>IF(H91="",,+AVERAGE(H91:H92))</f>
        <v>0</v>
      </c>
      <c r="I93" s="52"/>
      <c r="J93" s="54"/>
    </row>
    <row r="94" spans="2:10" ht="15" thickTop="1" x14ac:dyDescent="0.3">
      <c r="C94" s="47"/>
      <c r="D94" s="47"/>
      <c r="G94" s="37"/>
      <c r="H94" s="52"/>
      <c r="I94" s="52"/>
      <c r="J94" s="54"/>
    </row>
    <row r="95" spans="2:10" ht="15" thickBot="1" x14ac:dyDescent="0.35">
      <c r="B95" s="66">
        <v>9</v>
      </c>
      <c r="C95" s="3" t="s">
        <v>113</v>
      </c>
      <c r="E95" s="117">
        <v>2</v>
      </c>
      <c r="F95" s="118">
        <f>NETWORKDAYS(G96,G97,'Time to Completion'!G32:G77)</f>
        <v>0</v>
      </c>
      <c r="G95" s="37"/>
      <c r="H95" s="72" t="s">
        <v>152</v>
      </c>
      <c r="I95" s="72"/>
      <c r="J95" s="72" t="s">
        <v>153</v>
      </c>
    </row>
    <row r="96" spans="2:10" ht="15" thickBot="1" x14ac:dyDescent="0.35">
      <c r="B96" s="64">
        <f>+B95+0.01</f>
        <v>9.01</v>
      </c>
      <c r="C96" s="36" t="s">
        <v>120</v>
      </c>
      <c r="F96" s="116" t="s">
        <v>175</v>
      </c>
      <c r="G96" s="122"/>
      <c r="H96" s="55"/>
      <c r="I96" s="49"/>
      <c r="J96" s="45"/>
    </row>
    <row r="97" spans="2:10" ht="15" thickBot="1" x14ac:dyDescent="0.35">
      <c r="B97" s="64">
        <f t="shared" ref="B97" si="6">+B96+0.01</f>
        <v>9.02</v>
      </c>
      <c r="C97" s="36" t="s">
        <v>121</v>
      </c>
      <c r="F97" s="116" t="s">
        <v>176</v>
      </c>
      <c r="G97" s="124"/>
      <c r="H97" s="55"/>
      <c r="I97" s="49"/>
      <c r="J97" s="45"/>
    </row>
    <row r="98" spans="2:10" x14ac:dyDescent="0.3">
      <c r="G98" s="104">
        <f>WORKDAY($G93,2,'Time to Completion'!$G$5:$G$52)</f>
        <v>139</v>
      </c>
      <c r="H98" s="121"/>
      <c r="I98" s="49"/>
      <c r="J98" s="120"/>
    </row>
    <row r="99" spans="2:10" x14ac:dyDescent="0.3">
      <c r="G99" s="37"/>
      <c r="H99" s="49"/>
      <c r="I99" s="49"/>
      <c r="J99" s="56"/>
    </row>
    <row r="100" spans="2:10" ht="15" thickBot="1" x14ac:dyDescent="0.35">
      <c r="B100" s="66">
        <v>10</v>
      </c>
      <c r="C100" s="3" t="s">
        <v>20</v>
      </c>
      <c r="E100" s="117">
        <v>13</v>
      </c>
      <c r="F100" s="118">
        <f>NETWORKDAYS(G101,G111,'Time to Completion'!G32:G77)</f>
        <v>0</v>
      </c>
      <c r="G100" s="37"/>
      <c r="H100" s="72" t="s">
        <v>152</v>
      </c>
      <c r="I100" s="72"/>
      <c r="J100" s="72" t="s">
        <v>153</v>
      </c>
    </row>
    <row r="101" spans="2:10" ht="15" thickBot="1" x14ac:dyDescent="0.35">
      <c r="B101" s="64">
        <f>+B100+0.01</f>
        <v>10.01</v>
      </c>
      <c r="C101" s="36" t="s">
        <v>21</v>
      </c>
      <c r="F101" s="116" t="s">
        <v>175</v>
      </c>
      <c r="G101" s="122"/>
      <c r="H101" s="44"/>
      <c r="I101" s="70"/>
      <c r="J101" s="45"/>
    </row>
    <row r="102" spans="2:10" x14ac:dyDescent="0.3">
      <c r="B102" s="64">
        <f>+B101+0.01</f>
        <v>10.02</v>
      </c>
      <c r="C102" s="36" t="s">
        <v>22</v>
      </c>
      <c r="G102" s="37"/>
      <c r="H102" s="44"/>
      <c r="I102" s="70"/>
      <c r="J102" s="45"/>
    </row>
    <row r="103" spans="2:10" x14ac:dyDescent="0.3">
      <c r="B103" s="64">
        <f t="shared" ref="B103:B105" si="7">+B102+0.01</f>
        <v>10.029999999999999</v>
      </c>
      <c r="C103" s="36" t="s">
        <v>23</v>
      </c>
      <c r="G103" s="37"/>
      <c r="H103" s="44"/>
      <c r="I103" s="70"/>
      <c r="J103" s="45"/>
    </row>
    <row r="104" spans="2:10" x14ac:dyDescent="0.3">
      <c r="B104" s="64">
        <f t="shared" si="7"/>
        <v>10.039999999999999</v>
      </c>
      <c r="C104" s="36" t="s">
        <v>24</v>
      </c>
      <c r="G104" s="37"/>
      <c r="H104" s="44"/>
      <c r="I104" s="70"/>
      <c r="J104" s="45"/>
    </row>
    <row r="105" spans="2:10" ht="14.25" customHeight="1" x14ac:dyDescent="0.3">
      <c r="B105" s="64">
        <f t="shared" si="7"/>
        <v>10.049999999999999</v>
      </c>
      <c r="C105" s="36" t="s">
        <v>25</v>
      </c>
      <c r="G105" s="37"/>
      <c r="H105" s="44"/>
      <c r="I105" s="70"/>
      <c r="J105" s="45"/>
    </row>
    <row r="106" spans="2:10" ht="14.25" customHeight="1" x14ac:dyDescent="0.3">
      <c r="B106" s="64">
        <f>+B105+0.01</f>
        <v>10.059999999999999</v>
      </c>
      <c r="C106" s="36" t="s">
        <v>26</v>
      </c>
      <c r="G106" s="37"/>
      <c r="H106" s="44"/>
      <c r="I106" s="70"/>
      <c r="J106" s="45"/>
    </row>
    <row r="107" spans="2:10" ht="14.25" customHeight="1" x14ac:dyDescent="0.3">
      <c r="B107" s="64">
        <f t="shared" ref="B107:B109" si="8">+B106+0.01</f>
        <v>10.069999999999999</v>
      </c>
      <c r="C107" s="36" t="s">
        <v>27</v>
      </c>
      <c r="G107" s="37"/>
      <c r="H107" s="44"/>
      <c r="I107" s="70"/>
      <c r="J107" s="45"/>
    </row>
    <row r="108" spans="2:10" x14ac:dyDescent="0.3">
      <c r="B108" s="64">
        <f t="shared" si="8"/>
        <v>10.079999999999998</v>
      </c>
      <c r="C108" s="36" t="s">
        <v>28</v>
      </c>
      <c r="G108" s="37"/>
      <c r="H108" s="44"/>
      <c r="I108" s="70"/>
      <c r="J108" s="45"/>
    </row>
    <row r="109" spans="2:10" x14ac:dyDescent="0.3">
      <c r="B109" s="64">
        <f t="shared" si="8"/>
        <v>10.089999999999998</v>
      </c>
      <c r="C109" s="36" t="s">
        <v>29</v>
      </c>
      <c r="G109" s="37"/>
      <c r="H109" s="44"/>
      <c r="I109" s="70"/>
      <c r="J109" s="45"/>
    </row>
    <row r="110" spans="2:10" ht="15" thickBot="1" x14ac:dyDescent="0.35">
      <c r="B110" s="64">
        <v>10.119999999999999</v>
      </c>
      <c r="C110" s="36" t="s">
        <v>30</v>
      </c>
      <c r="G110" s="37"/>
      <c r="H110" s="44"/>
      <c r="I110" s="70"/>
      <c r="J110" s="45"/>
    </row>
    <row r="111" spans="2:10" ht="15" thickBot="1" x14ac:dyDescent="0.35">
      <c r="B111" s="64">
        <v>10.15</v>
      </c>
      <c r="C111" s="36" t="s">
        <v>31</v>
      </c>
      <c r="F111" s="116" t="s">
        <v>176</v>
      </c>
      <c r="G111" s="124"/>
      <c r="H111" s="44"/>
      <c r="I111" s="70"/>
      <c r="J111" s="45"/>
    </row>
    <row r="112" spans="2:10" ht="15" thickBot="1" x14ac:dyDescent="0.35">
      <c r="C112" s="47" t="s">
        <v>171</v>
      </c>
      <c r="G112" s="104">
        <f>WORKDAY($G98,13,'Time to Completion'!$G$5:$G$52)</f>
        <v>158</v>
      </c>
      <c r="H112" s="48">
        <f>IF(H101="",,+AVERAGE(H101:H111))</f>
        <v>0</v>
      </c>
      <c r="I112" s="70"/>
      <c r="J112" s="54"/>
    </row>
    <row r="113" spans="2:10" ht="15" thickTop="1" x14ac:dyDescent="0.3">
      <c r="G113" s="37"/>
      <c r="H113" s="57"/>
      <c r="I113" s="57"/>
      <c r="J113" s="54"/>
    </row>
    <row r="114" spans="2:10" ht="15" thickBot="1" x14ac:dyDescent="0.35">
      <c r="B114" s="65">
        <v>11</v>
      </c>
      <c r="C114" s="43" t="s">
        <v>114</v>
      </c>
      <c r="D114" s="41"/>
      <c r="E114" s="117">
        <v>13</v>
      </c>
      <c r="F114" s="118">
        <f>NETWORKDAYS(G115,G121,'Time to Completion'!G32:G77)</f>
        <v>0</v>
      </c>
      <c r="G114" s="37"/>
      <c r="H114" s="72" t="s">
        <v>152</v>
      </c>
      <c r="I114" s="72"/>
      <c r="J114" s="72" t="s">
        <v>153</v>
      </c>
    </row>
    <row r="115" spans="2:10" ht="15" thickBot="1" x14ac:dyDescent="0.35">
      <c r="B115" s="64">
        <f>+B114+0.01</f>
        <v>11.01</v>
      </c>
      <c r="C115" s="36" t="s">
        <v>88</v>
      </c>
      <c r="F115" s="116" t="s">
        <v>175</v>
      </c>
      <c r="G115" s="122"/>
      <c r="H115" s="44"/>
      <c r="I115" s="52"/>
      <c r="J115" s="45"/>
    </row>
    <row r="116" spans="2:10" x14ac:dyDescent="0.3">
      <c r="B116" s="64">
        <f>+B114+0.02</f>
        <v>11.02</v>
      </c>
      <c r="C116" s="36" t="s">
        <v>89</v>
      </c>
      <c r="G116" s="37"/>
      <c r="H116" s="44"/>
      <c r="I116" s="52"/>
      <c r="J116" s="45"/>
    </row>
    <row r="117" spans="2:10" x14ac:dyDescent="0.3">
      <c r="B117" s="64">
        <f>+B114+0.03</f>
        <v>11.03</v>
      </c>
      <c r="C117" s="36" t="s">
        <v>90</v>
      </c>
      <c r="G117" s="37"/>
      <c r="H117" s="44"/>
      <c r="I117" s="52"/>
      <c r="J117" s="45"/>
    </row>
    <row r="118" spans="2:10" x14ac:dyDescent="0.3">
      <c r="B118" s="64">
        <f t="shared" ref="B118:B121" si="9">+B115+0.03</f>
        <v>11.04</v>
      </c>
      <c r="C118" s="36" t="s">
        <v>85</v>
      </c>
      <c r="G118" s="37"/>
      <c r="H118" s="44"/>
      <c r="I118" s="52"/>
      <c r="J118" s="45"/>
    </row>
    <row r="119" spans="2:10" x14ac:dyDescent="0.3">
      <c r="B119" s="64">
        <f t="shared" si="9"/>
        <v>11.049999999999999</v>
      </c>
      <c r="C119" s="36" t="s">
        <v>91</v>
      </c>
      <c r="G119" s="37"/>
      <c r="H119" s="44"/>
      <c r="I119" s="52"/>
      <c r="J119" s="45"/>
    </row>
    <row r="120" spans="2:10" ht="15" thickBot="1" x14ac:dyDescent="0.35">
      <c r="B120" s="64">
        <f t="shared" si="9"/>
        <v>11.059999999999999</v>
      </c>
      <c r="C120" s="36" t="s">
        <v>92</v>
      </c>
      <c r="G120" s="37"/>
      <c r="H120" s="44"/>
      <c r="I120" s="52"/>
      <c r="J120" s="45"/>
    </row>
    <row r="121" spans="2:10" ht="15" customHeight="1" thickBot="1" x14ac:dyDescent="0.35">
      <c r="B121" s="64">
        <f t="shared" si="9"/>
        <v>11.069999999999999</v>
      </c>
      <c r="C121" s="36" t="s">
        <v>93</v>
      </c>
      <c r="F121" s="116" t="s">
        <v>176</v>
      </c>
      <c r="G121" s="124"/>
      <c r="H121" s="44"/>
      <c r="I121" s="52"/>
      <c r="J121" s="45"/>
    </row>
    <row r="122" spans="2:10" ht="15" customHeight="1" thickBot="1" x14ac:dyDescent="0.35">
      <c r="C122" s="47" t="s">
        <v>171</v>
      </c>
      <c r="G122" s="104">
        <f>WORKDAY($G112,13,'Time to Completion'!$G$5:$G$52)</f>
        <v>177</v>
      </c>
      <c r="H122" s="48">
        <f>IF(H115="",,+AVERAGE(H115:H121))</f>
        <v>0</v>
      </c>
      <c r="I122" s="52"/>
    </row>
    <row r="123" spans="2:10" ht="15" customHeight="1" thickTop="1" x14ac:dyDescent="0.3">
      <c r="C123" s="47"/>
      <c r="G123" s="37"/>
    </row>
    <row r="124" spans="2:10" ht="15" customHeight="1" thickBot="1" x14ac:dyDescent="0.35">
      <c r="B124" s="65">
        <v>12</v>
      </c>
      <c r="C124" s="43" t="s">
        <v>115</v>
      </c>
      <c r="D124" s="41"/>
      <c r="E124" s="117">
        <v>11</v>
      </c>
      <c r="F124" s="118">
        <f>NETWORKDAYS(G125,G130,'Time to Completion'!G32:G77)</f>
        <v>0</v>
      </c>
      <c r="G124" s="37"/>
      <c r="H124" s="72" t="s">
        <v>152</v>
      </c>
      <c r="I124" s="72"/>
      <c r="J124" s="72" t="s">
        <v>153</v>
      </c>
    </row>
    <row r="125" spans="2:10" ht="15" customHeight="1" thickBot="1" x14ac:dyDescent="0.35">
      <c r="B125" s="67">
        <f>+B124+0.01</f>
        <v>12.01</v>
      </c>
      <c r="C125" s="36" t="s">
        <v>94</v>
      </c>
      <c r="F125" s="116" t="s">
        <v>175</v>
      </c>
      <c r="G125" s="122"/>
      <c r="H125" s="44"/>
      <c r="I125" s="52"/>
      <c r="J125" s="45"/>
    </row>
    <row r="126" spans="2:10" x14ac:dyDescent="0.3">
      <c r="B126" s="64">
        <f>+B124+0.02</f>
        <v>12.02</v>
      </c>
      <c r="C126" s="36" t="s">
        <v>95</v>
      </c>
      <c r="G126" s="37"/>
      <c r="H126" s="44"/>
      <c r="I126" s="52"/>
      <c r="J126" s="45"/>
    </row>
    <row r="127" spans="2:10" x14ac:dyDescent="0.3">
      <c r="B127" s="67">
        <f>+B124+0.03</f>
        <v>12.03</v>
      </c>
      <c r="C127" s="36" t="s">
        <v>86</v>
      </c>
      <c r="G127" s="37"/>
      <c r="H127" s="44"/>
      <c r="I127" s="52"/>
      <c r="J127" s="45"/>
    </row>
    <row r="128" spans="2:10" x14ac:dyDescent="0.3">
      <c r="B128" s="64">
        <f>+B124+0.04</f>
        <v>12.04</v>
      </c>
      <c r="C128" s="36" t="s">
        <v>96</v>
      </c>
      <c r="G128" s="37"/>
      <c r="H128" s="44"/>
      <c r="I128" s="52"/>
      <c r="J128" s="45"/>
    </row>
    <row r="129" spans="2:10" ht="15" thickBot="1" x14ac:dyDescent="0.35">
      <c r="B129" s="67">
        <f>+B124+0.05</f>
        <v>12.05</v>
      </c>
      <c r="C129" s="36" t="s">
        <v>87</v>
      </c>
      <c r="G129" s="37"/>
      <c r="H129" s="44"/>
      <c r="I129" s="52"/>
      <c r="J129" s="45"/>
    </row>
    <row r="130" spans="2:10" ht="15" thickBot="1" x14ac:dyDescent="0.35">
      <c r="B130" s="67">
        <f>+B125+0.05</f>
        <v>12.06</v>
      </c>
      <c r="C130" s="36" t="s">
        <v>166</v>
      </c>
      <c r="F130" s="116" t="s">
        <v>176</v>
      </c>
      <c r="G130" s="124"/>
      <c r="H130" s="44"/>
      <c r="I130" s="52"/>
      <c r="J130" s="45"/>
    </row>
    <row r="131" spans="2:10" ht="15" thickBot="1" x14ac:dyDescent="0.35">
      <c r="C131" s="47" t="s">
        <v>171</v>
      </c>
      <c r="G131" s="104">
        <f>WORKDAY($G122,11,'Time to Completion'!$G$5:$G$52)</f>
        <v>192</v>
      </c>
      <c r="H131" s="48">
        <f>IF(H125="",,+AVERAGE(H125:H130))</f>
        <v>0</v>
      </c>
      <c r="I131" s="52"/>
    </row>
    <row r="132" spans="2:10" ht="15" thickTop="1" x14ac:dyDescent="0.3">
      <c r="C132" s="47"/>
      <c r="G132" s="37"/>
    </row>
    <row r="133" spans="2:10" x14ac:dyDescent="0.3">
      <c r="C133" s="47"/>
      <c r="G133" s="37"/>
    </row>
    <row r="134" spans="2:10" ht="15" thickBot="1" x14ac:dyDescent="0.35">
      <c r="B134" s="63"/>
      <c r="C134" s="3" t="s">
        <v>5</v>
      </c>
      <c r="G134" s="37"/>
      <c r="H134" s="58">
        <f>IF(H15="",,+AVERAGE(H15:H21,H25:H29,H40:H49,H53:H67,H71:H76,H80:H87,H91:H92,H101:H111,H115:H121,H125:H130))</f>
        <v>0</v>
      </c>
      <c r="I134" s="52"/>
    </row>
    <row r="135" spans="2:10" ht="15" thickTop="1" x14ac:dyDescent="0.3">
      <c r="G135" s="37"/>
      <c r="H135" s="52"/>
      <c r="I135" s="52"/>
    </row>
    <row r="136" spans="2:10" ht="15" thickBot="1" x14ac:dyDescent="0.35">
      <c r="C136" s="3" t="s">
        <v>109</v>
      </c>
      <c r="G136" s="37"/>
      <c r="H136" s="59"/>
      <c r="I136" s="53"/>
    </row>
    <row r="137" spans="2:10" ht="15" customHeight="1" thickTop="1" x14ac:dyDescent="0.5">
      <c r="C137" s="3"/>
      <c r="G137" s="37"/>
      <c r="H137" s="60"/>
      <c r="I137" s="60"/>
    </row>
    <row r="138" spans="2:10" ht="15" thickBot="1" x14ac:dyDescent="0.35">
      <c r="C138" s="3" t="s">
        <v>105</v>
      </c>
      <c r="G138" s="37"/>
      <c r="H138" s="61"/>
      <c r="I138" s="71"/>
    </row>
    <row r="139" spans="2:10" ht="15" thickTop="1" x14ac:dyDescent="0.3">
      <c r="C139" s="3"/>
      <c r="G139" s="37"/>
      <c r="H139" s="53"/>
      <c r="I139" s="53"/>
    </row>
    <row r="140" spans="2:10" ht="15" thickBot="1" x14ac:dyDescent="0.35">
      <c r="C140" s="3" t="s">
        <v>140</v>
      </c>
      <c r="G140" s="37"/>
      <c r="H140" s="61"/>
      <c r="I140" s="71"/>
    </row>
    <row r="141" spans="2:10" ht="15" thickTop="1" x14ac:dyDescent="0.3">
      <c r="B141" s="51"/>
      <c r="C141" s="3"/>
      <c r="E141" s="50"/>
      <c r="G141" s="50"/>
    </row>
    <row r="142" spans="2:10" x14ac:dyDescent="0.3">
      <c r="B142" s="51"/>
      <c r="C142" s="3"/>
      <c r="D142" s="3"/>
      <c r="G142" s="37"/>
    </row>
    <row r="143" spans="2:10" x14ac:dyDescent="0.3">
      <c r="B143" s="51"/>
      <c r="G143" s="37"/>
    </row>
    <row r="144" spans="2:10" x14ac:dyDescent="0.3">
      <c r="B144" s="51"/>
      <c r="G144" s="37"/>
    </row>
    <row r="145" spans="2:6" x14ac:dyDescent="0.3">
      <c r="B145" s="63"/>
      <c r="E145" s="36"/>
      <c r="F145" s="36"/>
    </row>
    <row r="146" spans="2:6" x14ac:dyDescent="0.3">
      <c r="B146" s="63"/>
      <c r="E146" s="36"/>
      <c r="F146" s="36"/>
    </row>
    <row r="147" spans="2:6" x14ac:dyDescent="0.3">
      <c r="B147" s="63"/>
      <c r="E147" s="36"/>
      <c r="F147" s="36"/>
    </row>
    <row r="148" spans="2:6" x14ac:dyDescent="0.3">
      <c r="B148" s="63"/>
      <c r="E148" s="36"/>
      <c r="F148" s="36"/>
    </row>
    <row r="149" spans="2:6" x14ac:dyDescent="0.3">
      <c r="B149" s="63"/>
      <c r="E149" s="36"/>
      <c r="F149" s="36"/>
    </row>
    <row r="150" spans="2:6" x14ac:dyDescent="0.3">
      <c r="B150" s="63"/>
      <c r="E150" s="36"/>
      <c r="F150" s="36"/>
    </row>
    <row r="151" spans="2:6" x14ac:dyDescent="0.3">
      <c r="B151" s="63"/>
      <c r="E151" s="36"/>
      <c r="F151" s="36"/>
    </row>
    <row r="152" spans="2:6" x14ac:dyDescent="0.3">
      <c r="B152" s="63"/>
      <c r="E152" s="36"/>
      <c r="F152" s="36"/>
    </row>
    <row r="153" spans="2:6" x14ac:dyDescent="0.3">
      <c r="B153" s="63"/>
      <c r="E153" s="36"/>
      <c r="F153" s="36"/>
    </row>
    <row r="154" spans="2:6" x14ac:dyDescent="0.3">
      <c r="B154" s="63"/>
      <c r="E154" s="36"/>
      <c r="F154" s="36"/>
    </row>
  </sheetData>
  <mergeCells count="19">
    <mergeCell ref="H12:J12"/>
    <mergeCell ref="B1:J1"/>
    <mergeCell ref="B2:J2"/>
    <mergeCell ref="D7:G7"/>
    <mergeCell ref="D8:G8"/>
    <mergeCell ref="D9:G9"/>
    <mergeCell ref="D11:G11"/>
    <mergeCell ref="H11:J11"/>
    <mergeCell ref="C20:D20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</mergeCells>
  <hyperlinks>
    <hyperlink ref="H14" r:id="rId1" display="Word Lesson Plan"/>
    <hyperlink ref="H24:J24" r:id="rId2" display="Outlook Lesson Plan"/>
    <hyperlink ref="H14:J14" r:id="rId3" display="Word Lesson Plan"/>
    <hyperlink ref="H32:J32" r:id="rId4" display="GREGG Keyboarding"/>
    <hyperlink ref="H39:J39" r:id="rId5" display="Outlook Lesson Plan"/>
    <hyperlink ref="H52:J52" r:id="rId6" display="Outlook Lesson Plan"/>
    <hyperlink ref="H70:J70" r:id="rId7" display="Outlook Lesson Plan"/>
    <hyperlink ref="H79:J79" r:id="rId8" display="Outlook Lesson Plan"/>
    <hyperlink ref="H90:J90" r:id="rId9" display="Outlook Lesson Plan"/>
    <hyperlink ref="H95:J95" r:id="rId10" display="Outlook Lesson Plan"/>
    <hyperlink ref="H100:J100" r:id="rId11" display="Outlook Lesson Plan"/>
    <hyperlink ref="H114:J114" r:id="rId12" display="Outlook Lesson Plan"/>
    <hyperlink ref="H124:J124" r:id="rId13" display="Outlook Lesson Plan"/>
  </hyperlinks>
  <pageMargins left="0" right="0" top="0.25" bottom="0.25" header="0.3" footer="0.3"/>
  <pageSetup scale="86" fitToHeight="2" orientation="portrait" r:id="rId14"/>
  <headerFooter>
    <oddFooter>&amp;CPage &amp;P of &amp;N</oddFooter>
  </headerFooter>
  <rowBreaks count="2" manualBreakCount="2">
    <brk id="51" max="16383" man="1"/>
    <brk id="99" max="16383" man="1"/>
  </rowBreaks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85"/>
  <sheetViews>
    <sheetView showGridLines="0" zoomScale="80" zoomScaleNormal="80" workbookViewId="0">
      <selection activeCell="M19" sqref="M19"/>
    </sheetView>
  </sheetViews>
  <sheetFormatPr defaultColWidth="9.109375" defaultRowHeight="14.4" x14ac:dyDescent="0.3"/>
  <cols>
    <col min="1" max="1" width="6.44140625" style="90" bestFit="1" customWidth="1"/>
    <col min="2" max="2" width="8.44140625" style="36" bestFit="1" customWidth="1"/>
    <col min="3" max="3" width="9.109375" style="36" customWidth="1"/>
    <col min="4" max="4" width="7" style="36" customWidth="1"/>
    <col min="5" max="5" width="9.109375" style="36" customWidth="1"/>
    <col min="6" max="6" width="7" style="36" customWidth="1"/>
    <col min="7" max="7" width="9.109375" style="36" customWidth="1"/>
    <col min="8" max="8" width="7" style="36" customWidth="1"/>
    <col min="9" max="9" width="9.109375" style="36" customWidth="1"/>
    <col min="10" max="10" width="7" style="36" customWidth="1"/>
    <col min="11" max="11" width="9.109375" style="36" customWidth="1"/>
    <col min="12" max="16384" width="9.109375" style="36"/>
  </cols>
  <sheetData>
    <row r="1" spans="1:11" ht="15" x14ac:dyDescent="0.25">
      <c r="A1" s="73"/>
      <c r="B1" s="143" t="s">
        <v>133</v>
      </c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3.25" x14ac:dyDescent="0.25">
      <c r="A2" s="73"/>
      <c r="B2" s="74" t="s">
        <v>19</v>
      </c>
      <c r="C2" s="75" t="s">
        <v>153</v>
      </c>
      <c r="D2" s="80" t="s">
        <v>16</v>
      </c>
      <c r="E2" s="79" t="s">
        <v>153</v>
      </c>
      <c r="F2" s="75" t="s">
        <v>17</v>
      </c>
      <c r="G2" s="75" t="s">
        <v>153</v>
      </c>
      <c r="H2" s="78" t="s">
        <v>18</v>
      </c>
      <c r="I2" s="79" t="s">
        <v>153</v>
      </c>
      <c r="J2" s="74" t="s">
        <v>165</v>
      </c>
      <c r="K2" s="75" t="s">
        <v>153</v>
      </c>
    </row>
    <row r="3" spans="1:11" ht="12.75" customHeight="1" x14ac:dyDescent="0.25">
      <c r="A3" s="73" t="s">
        <v>157</v>
      </c>
      <c r="B3" s="75" t="s">
        <v>141</v>
      </c>
      <c r="C3" s="76"/>
      <c r="D3" s="80"/>
      <c r="E3" s="82"/>
      <c r="F3" s="75"/>
      <c r="G3" s="76"/>
      <c r="H3" s="80"/>
      <c r="I3" s="82"/>
      <c r="J3" s="75"/>
      <c r="K3" s="76"/>
    </row>
    <row r="4" spans="1:11" ht="3.9" customHeight="1" x14ac:dyDescent="0.25">
      <c r="A4" s="73"/>
      <c r="B4" s="84"/>
      <c r="C4" s="84"/>
      <c r="D4" s="85"/>
      <c r="E4" s="86"/>
      <c r="F4" s="84"/>
      <c r="G4" s="84"/>
      <c r="H4" s="85"/>
      <c r="I4" s="86"/>
      <c r="J4" s="84"/>
      <c r="K4" s="84"/>
    </row>
    <row r="5" spans="1:11" ht="12.75" customHeight="1" x14ac:dyDescent="0.25">
      <c r="A5" s="73" t="s">
        <v>158</v>
      </c>
      <c r="B5" s="75" t="s">
        <v>141</v>
      </c>
      <c r="C5" s="105">
        <v>42290</v>
      </c>
      <c r="D5" s="80" t="s">
        <v>141</v>
      </c>
      <c r="E5" s="106">
        <v>42290</v>
      </c>
      <c r="F5" s="75" t="s">
        <v>141</v>
      </c>
      <c r="G5" s="105">
        <v>42292</v>
      </c>
      <c r="H5" s="80" t="s">
        <v>141</v>
      </c>
      <c r="I5" s="106">
        <v>42292</v>
      </c>
      <c r="J5" s="75" t="s">
        <v>141</v>
      </c>
      <c r="K5" s="105">
        <v>42293</v>
      </c>
    </row>
    <row r="6" spans="1:11" ht="3.9" customHeight="1" x14ac:dyDescent="0.25">
      <c r="A6" s="73"/>
      <c r="B6" s="84"/>
      <c r="C6" s="84"/>
      <c r="D6" s="85"/>
      <c r="E6" s="86"/>
      <c r="F6" s="84"/>
      <c r="G6" s="84"/>
      <c r="H6" s="85"/>
      <c r="I6" s="86"/>
      <c r="J6" s="84"/>
      <c r="K6" s="84"/>
    </row>
    <row r="7" spans="1:11" ht="12.75" customHeight="1" x14ac:dyDescent="0.25">
      <c r="A7" s="73" t="s">
        <v>159</v>
      </c>
      <c r="B7" s="75"/>
      <c r="C7" s="75"/>
      <c r="D7" s="80" t="s">
        <v>141</v>
      </c>
      <c r="E7" s="106">
        <v>42306</v>
      </c>
      <c r="F7" s="75" t="s">
        <v>141</v>
      </c>
      <c r="G7" s="105">
        <v>42312</v>
      </c>
      <c r="H7" s="80" t="s">
        <v>141</v>
      </c>
      <c r="I7" s="106">
        <v>42312</v>
      </c>
      <c r="J7" s="75" t="s">
        <v>141</v>
      </c>
      <c r="K7" s="105">
        <v>42314</v>
      </c>
    </row>
    <row r="8" spans="1:11" ht="3.9" customHeight="1" x14ac:dyDescent="0.25">
      <c r="A8" s="73"/>
      <c r="B8" s="84"/>
      <c r="C8" s="84"/>
      <c r="D8" s="85"/>
      <c r="E8" s="86"/>
      <c r="F8" s="84"/>
      <c r="G8" s="84"/>
      <c r="H8" s="85"/>
      <c r="I8" s="86"/>
      <c r="J8" s="84"/>
      <c r="K8" s="84"/>
    </row>
    <row r="9" spans="1:11" ht="12.75" customHeight="1" x14ac:dyDescent="0.25">
      <c r="A9" s="73" t="s">
        <v>160</v>
      </c>
      <c r="B9" s="75"/>
      <c r="C9" s="75"/>
      <c r="D9" s="80" t="s">
        <v>141</v>
      </c>
      <c r="E9" s="106">
        <v>42326</v>
      </c>
      <c r="F9" s="75" t="s">
        <v>141</v>
      </c>
      <c r="G9" s="105">
        <v>42339</v>
      </c>
      <c r="H9" s="80"/>
      <c r="I9" s="79"/>
      <c r="J9" s="75"/>
      <c r="K9" s="75"/>
    </row>
    <row r="10" spans="1:11" ht="3.9" customHeight="1" x14ac:dyDescent="0.25">
      <c r="A10" s="73"/>
      <c r="B10" s="84"/>
      <c r="C10" s="84"/>
      <c r="D10" s="85"/>
      <c r="E10" s="86"/>
      <c r="F10" s="84"/>
      <c r="G10" s="84"/>
      <c r="H10" s="85"/>
      <c r="I10" s="86"/>
      <c r="J10" s="84"/>
      <c r="K10" s="84"/>
    </row>
    <row r="11" spans="1:11" ht="12.75" customHeight="1" x14ac:dyDescent="0.25">
      <c r="A11" s="73" t="s">
        <v>161</v>
      </c>
      <c r="B11" s="75"/>
      <c r="C11" s="75"/>
      <c r="D11" s="80"/>
      <c r="E11" s="79"/>
      <c r="F11" s="75"/>
      <c r="G11" s="75"/>
      <c r="H11" s="80"/>
      <c r="I11" s="79"/>
      <c r="J11" s="75"/>
      <c r="K11" s="75"/>
    </row>
    <row r="12" spans="1:11" ht="3.9" customHeight="1" x14ac:dyDescent="0.25">
      <c r="A12" s="73"/>
      <c r="B12" s="84"/>
      <c r="C12" s="84"/>
      <c r="D12" s="85"/>
      <c r="E12" s="86"/>
      <c r="F12" s="84"/>
      <c r="G12" s="84"/>
      <c r="H12" s="85"/>
      <c r="I12" s="86"/>
      <c r="J12" s="84"/>
      <c r="K12" s="84"/>
    </row>
    <row r="13" spans="1:11" ht="12.75" customHeight="1" x14ac:dyDescent="0.25">
      <c r="A13" s="73" t="s">
        <v>162</v>
      </c>
      <c r="B13" s="75"/>
      <c r="C13" s="75"/>
      <c r="D13" s="80"/>
      <c r="E13" s="79"/>
      <c r="F13" s="75"/>
      <c r="G13" s="75"/>
      <c r="H13" s="80"/>
      <c r="I13" s="79"/>
      <c r="J13" s="75"/>
      <c r="K13" s="75"/>
    </row>
    <row r="14" spans="1:11" ht="7.5" customHeight="1" x14ac:dyDescent="0.25">
      <c r="A14" s="73"/>
      <c r="B14" s="75"/>
      <c r="C14" s="75"/>
      <c r="D14" s="75"/>
      <c r="E14" s="75"/>
      <c r="F14" s="75"/>
      <c r="G14" s="75"/>
      <c r="H14" s="75"/>
      <c r="I14" s="75"/>
      <c r="J14" s="75"/>
      <c r="K14" s="75"/>
    </row>
    <row r="15" spans="1:11" ht="15" x14ac:dyDescent="0.25">
      <c r="A15" s="73"/>
      <c r="B15" s="143" t="s">
        <v>134</v>
      </c>
      <c r="C15" s="143"/>
      <c r="D15" s="143"/>
      <c r="E15" s="143"/>
      <c r="F15" s="143"/>
      <c r="G15" s="143"/>
      <c r="H15" s="143"/>
      <c r="I15" s="143"/>
      <c r="J15" s="143"/>
      <c r="K15" s="143"/>
    </row>
    <row r="16" spans="1:11" ht="23.25" x14ac:dyDescent="0.25">
      <c r="A16" s="73"/>
      <c r="B16" s="74" t="s">
        <v>19</v>
      </c>
      <c r="C16" s="75" t="s">
        <v>153</v>
      </c>
      <c r="D16" s="80" t="s">
        <v>16</v>
      </c>
      <c r="E16" s="79" t="s">
        <v>153</v>
      </c>
      <c r="F16" s="75" t="s">
        <v>17</v>
      </c>
      <c r="G16" s="75" t="s">
        <v>153</v>
      </c>
      <c r="H16" s="78" t="s">
        <v>18</v>
      </c>
      <c r="I16" s="79" t="s">
        <v>153</v>
      </c>
      <c r="J16" s="74" t="s">
        <v>165</v>
      </c>
      <c r="K16" s="75" t="s">
        <v>153</v>
      </c>
    </row>
    <row r="17" spans="1:11" ht="12.75" customHeight="1" x14ac:dyDescent="0.25">
      <c r="A17" s="73" t="s">
        <v>157</v>
      </c>
      <c r="B17" s="75"/>
      <c r="C17" s="76"/>
      <c r="D17" s="80"/>
      <c r="E17" s="82"/>
      <c r="F17" s="75"/>
      <c r="G17" s="76"/>
      <c r="H17" s="80"/>
      <c r="I17" s="82"/>
      <c r="J17" s="75"/>
      <c r="K17" s="76"/>
    </row>
    <row r="18" spans="1:11" ht="3.9" customHeight="1" x14ac:dyDescent="0.25">
      <c r="A18" s="73"/>
      <c r="B18" s="84"/>
      <c r="C18" s="84"/>
      <c r="D18" s="85"/>
      <c r="E18" s="86"/>
      <c r="F18" s="84"/>
      <c r="G18" s="84"/>
      <c r="H18" s="85"/>
      <c r="I18" s="86"/>
      <c r="J18" s="84"/>
      <c r="K18" s="84"/>
    </row>
    <row r="19" spans="1:11" ht="12.75" customHeight="1" x14ac:dyDescent="0.25">
      <c r="A19" s="73" t="s">
        <v>163</v>
      </c>
      <c r="B19" s="75"/>
      <c r="C19" s="75"/>
      <c r="D19" s="80"/>
      <c r="E19" s="79"/>
      <c r="F19" s="75"/>
      <c r="G19" s="75"/>
      <c r="H19" s="80"/>
      <c r="I19" s="79"/>
      <c r="J19" s="75"/>
      <c r="K19" s="75"/>
    </row>
    <row r="20" spans="1:11" ht="3.9" customHeight="1" x14ac:dyDescent="0.25">
      <c r="A20" s="73"/>
      <c r="B20" s="84"/>
      <c r="C20" s="84"/>
      <c r="D20" s="85"/>
      <c r="E20" s="86"/>
      <c r="F20" s="84"/>
      <c r="G20" s="84"/>
      <c r="H20" s="85"/>
      <c r="I20" s="86"/>
      <c r="J20" s="84"/>
      <c r="K20" s="84"/>
    </row>
    <row r="21" spans="1:11" ht="12.75" customHeight="1" x14ac:dyDescent="0.25">
      <c r="A21" s="73" t="s">
        <v>158</v>
      </c>
      <c r="B21" s="75"/>
      <c r="C21" s="75"/>
      <c r="D21" s="80"/>
      <c r="E21" s="79"/>
      <c r="F21" s="75"/>
      <c r="G21" s="75"/>
      <c r="H21" s="80"/>
      <c r="I21" s="79"/>
      <c r="J21" s="75"/>
      <c r="K21" s="75"/>
    </row>
    <row r="22" spans="1:11" ht="3.9" customHeight="1" x14ac:dyDescent="0.25">
      <c r="A22" s="73"/>
      <c r="B22" s="84"/>
      <c r="C22" s="84"/>
      <c r="D22" s="85"/>
      <c r="E22" s="86"/>
      <c r="F22" s="84"/>
      <c r="G22" s="84"/>
      <c r="H22" s="85"/>
      <c r="I22" s="86"/>
      <c r="J22" s="84"/>
      <c r="K22" s="84"/>
    </row>
    <row r="23" spans="1:11" ht="12.75" customHeight="1" x14ac:dyDescent="0.25">
      <c r="A23" s="73" t="s">
        <v>159</v>
      </c>
      <c r="B23" s="75"/>
      <c r="C23" s="75"/>
      <c r="D23" s="83"/>
      <c r="E23" s="79"/>
      <c r="F23" s="77"/>
      <c r="G23" s="75"/>
      <c r="H23" s="80"/>
      <c r="I23" s="79"/>
      <c r="J23" s="81"/>
      <c r="K23" s="75"/>
    </row>
    <row r="24" spans="1:11" ht="3.9" customHeight="1" x14ac:dyDescent="0.25">
      <c r="A24" s="73"/>
      <c r="B24" s="84"/>
      <c r="C24" s="84"/>
      <c r="D24" s="87"/>
      <c r="E24" s="86"/>
      <c r="F24" s="84"/>
      <c r="G24" s="84"/>
      <c r="H24" s="85"/>
      <c r="I24" s="86"/>
      <c r="J24" s="88"/>
      <c r="K24" s="84"/>
    </row>
    <row r="25" spans="1:11" ht="12.75" customHeight="1" x14ac:dyDescent="0.25">
      <c r="A25" s="73" t="s">
        <v>160</v>
      </c>
      <c r="B25" s="75"/>
      <c r="C25" s="75"/>
      <c r="D25" s="80"/>
      <c r="E25" s="79"/>
      <c r="F25" s="75"/>
      <c r="G25" s="75"/>
      <c r="H25" s="80"/>
      <c r="I25" s="79"/>
      <c r="J25" s="75"/>
      <c r="K25" s="75"/>
    </row>
    <row r="26" spans="1:11" ht="3.9" customHeight="1" x14ac:dyDescent="0.25">
      <c r="A26" s="73"/>
      <c r="B26" s="84"/>
      <c r="C26" s="84"/>
      <c r="D26" s="85"/>
      <c r="E26" s="86"/>
      <c r="F26" s="84"/>
      <c r="G26" s="84"/>
      <c r="H26" s="85"/>
      <c r="I26" s="86"/>
      <c r="J26" s="84"/>
      <c r="K26" s="84"/>
    </row>
    <row r="27" spans="1:11" ht="12.75" customHeight="1" x14ac:dyDescent="0.25">
      <c r="A27" s="73" t="s">
        <v>161</v>
      </c>
      <c r="B27" s="75"/>
      <c r="C27" s="75"/>
      <c r="D27" s="80"/>
      <c r="E27" s="79"/>
      <c r="F27" s="75"/>
      <c r="G27" s="75"/>
      <c r="H27" s="80"/>
      <c r="I27" s="79"/>
      <c r="J27" s="75"/>
      <c r="K27" s="75"/>
    </row>
    <row r="28" spans="1:11" ht="7.5" customHeight="1" x14ac:dyDescent="0.25">
      <c r="A28" s="73"/>
      <c r="B28" s="75"/>
      <c r="C28" s="75"/>
      <c r="D28" s="75"/>
      <c r="E28" s="75"/>
      <c r="F28" s="75"/>
      <c r="G28" s="75"/>
      <c r="H28" s="75"/>
      <c r="I28" s="75"/>
      <c r="J28" s="75"/>
      <c r="K28" s="75"/>
    </row>
    <row r="29" spans="1:11" ht="15" x14ac:dyDescent="0.25">
      <c r="A29" s="73"/>
      <c r="B29" s="143" t="s">
        <v>32</v>
      </c>
      <c r="C29" s="143"/>
      <c r="D29" s="143"/>
      <c r="E29" s="143"/>
      <c r="F29" s="143"/>
      <c r="G29" s="143"/>
      <c r="H29" s="143"/>
      <c r="I29" s="143"/>
      <c r="J29" s="143"/>
      <c r="K29" s="143"/>
    </row>
    <row r="30" spans="1:11" ht="23.25" x14ac:dyDescent="0.25">
      <c r="A30" s="73"/>
      <c r="B30" s="74" t="s">
        <v>167</v>
      </c>
      <c r="C30" s="75" t="s">
        <v>153</v>
      </c>
      <c r="D30" s="78" t="s">
        <v>168</v>
      </c>
      <c r="E30" s="79" t="s">
        <v>153</v>
      </c>
      <c r="F30" s="74" t="s">
        <v>169</v>
      </c>
      <c r="G30" s="75" t="s">
        <v>153</v>
      </c>
    </row>
    <row r="31" spans="1:11" ht="12.75" customHeight="1" x14ac:dyDescent="0.25">
      <c r="A31" s="73" t="s">
        <v>157</v>
      </c>
      <c r="B31" s="75" t="s">
        <v>141</v>
      </c>
      <c r="C31" s="76"/>
      <c r="D31" s="80" t="s">
        <v>141</v>
      </c>
      <c r="E31" s="82"/>
      <c r="F31" s="75" t="s">
        <v>170</v>
      </c>
      <c r="G31" s="76"/>
      <c r="H31" s="75"/>
      <c r="I31" s="75"/>
      <c r="J31" s="75"/>
      <c r="K31" s="75"/>
    </row>
    <row r="32" spans="1:11" ht="3.9" customHeight="1" x14ac:dyDescent="0.25">
      <c r="A32" s="73"/>
      <c r="B32" s="84"/>
      <c r="C32" s="84"/>
      <c r="D32" s="85"/>
      <c r="E32" s="86"/>
      <c r="F32" s="84"/>
      <c r="G32" s="84"/>
      <c r="H32" s="75"/>
      <c r="I32" s="75"/>
      <c r="J32" s="75"/>
      <c r="K32" s="75"/>
    </row>
    <row r="33" spans="1:11" ht="12.75" customHeight="1" x14ac:dyDescent="0.25">
      <c r="A33" s="73" t="s">
        <v>163</v>
      </c>
      <c r="B33" s="75"/>
      <c r="C33" s="75"/>
      <c r="D33" s="80"/>
      <c r="E33" s="79"/>
      <c r="F33" s="75"/>
      <c r="G33" s="75"/>
      <c r="H33" s="75"/>
      <c r="I33" s="75"/>
      <c r="J33" s="75"/>
      <c r="K33" s="75"/>
    </row>
    <row r="34" spans="1:11" ht="3.9" customHeight="1" x14ac:dyDescent="0.25">
      <c r="A34" s="73"/>
      <c r="B34" s="84"/>
      <c r="C34" s="84"/>
      <c r="D34" s="85"/>
      <c r="E34" s="86"/>
      <c r="F34" s="84"/>
      <c r="G34" s="84"/>
      <c r="H34" s="75"/>
      <c r="I34" s="75"/>
      <c r="J34" s="75"/>
      <c r="K34" s="75"/>
    </row>
    <row r="35" spans="1:11" ht="12.75" customHeight="1" x14ac:dyDescent="0.25">
      <c r="A35" s="73" t="s">
        <v>158</v>
      </c>
      <c r="B35" s="75"/>
      <c r="C35" s="75"/>
      <c r="D35" s="80"/>
      <c r="E35" s="79"/>
      <c r="F35" s="75"/>
      <c r="G35" s="75"/>
      <c r="H35" s="75"/>
      <c r="I35" s="75"/>
      <c r="J35" s="75"/>
      <c r="K35" s="75"/>
    </row>
    <row r="36" spans="1:11" ht="3.9" customHeight="1" x14ac:dyDescent="0.25">
      <c r="A36" s="73"/>
      <c r="B36" s="84"/>
      <c r="C36" s="84"/>
      <c r="D36" s="85"/>
      <c r="E36" s="86"/>
      <c r="F36" s="84"/>
      <c r="G36" s="84"/>
      <c r="H36" s="75"/>
      <c r="I36" s="75"/>
      <c r="J36" s="75"/>
      <c r="K36" s="75"/>
    </row>
    <row r="37" spans="1:11" ht="12.75" customHeight="1" x14ac:dyDescent="0.25">
      <c r="A37" s="73" t="s">
        <v>159</v>
      </c>
      <c r="B37" s="75"/>
      <c r="C37" s="75"/>
      <c r="D37" s="80"/>
      <c r="E37" s="79"/>
      <c r="F37" s="75"/>
      <c r="G37" s="75"/>
      <c r="H37" s="75"/>
      <c r="I37" s="75"/>
      <c r="J37" s="75"/>
      <c r="K37" s="75"/>
    </row>
    <row r="38" spans="1:11" ht="3.9" customHeight="1" x14ac:dyDescent="0.25">
      <c r="A38" s="73"/>
      <c r="B38" s="84"/>
      <c r="C38" s="84"/>
      <c r="D38" s="85"/>
      <c r="E38" s="86"/>
      <c r="F38" s="84"/>
      <c r="G38" s="84"/>
      <c r="H38" s="75"/>
      <c r="I38" s="75"/>
      <c r="J38" s="75"/>
      <c r="K38" s="75"/>
    </row>
    <row r="39" spans="1:11" ht="12.75" customHeight="1" x14ac:dyDescent="0.25">
      <c r="A39" s="73" t="s">
        <v>160</v>
      </c>
      <c r="B39" s="75"/>
      <c r="C39" s="75"/>
      <c r="D39" s="80"/>
      <c r="E39" s="79"/>
      <c r="F39" s="75"/>
      <c r="G39" s="75"/>
      <c r="H39" s="75"/>
      <c r="I39" s="75"/>
      <c r="J39" s="75"/>
      <c r="K39" s="75"/>
    </row>
    <row r="40" spans="1:11" ht="3.9" customHeight="1" x14ac:dyDescent="0.25">
      <c r="A40" s="73"/>
      <c r="B40" s="84"/>
      <c r="C40" s="84"/>
      <c r="D40" s="85"/>
      <c r="E40" s="86"/>
      <c r="F40" s="84"/>
      <c r="G40" s="84"/>
      <c r="H40" s="75"/>
      <c r="I40" s="75"/>
      <c r="J40" s="75"/>
      <c r="K40" s="75"/>
    </row>
    <row r="41" spans="1:11" ht="15" x14ac:dyDescent="0.25">
      <c r="A41" s="73" t="s">
        <v>161</v>
      </c>
      <c r="B41" s="89"/>
      <c r="C41" s="75"/>
      <c r="D41" s="80"/>
      <c r="E41" s="79"/>
      <c r="F41" s="75"/>
      <c r="G41" s="75"/>
      <c r="H41" s="75"/>
      <c r="I41" s="75"/>
      <c r="J41" s="75"/>
      <c r="K41" s="75"/>
    </row>
    <row r="42" spans="1:11" ht="3.9" customHeight="1" x14ac:dyDescent="0.25">
      <c r="A42" s="73"/>
      <c r="B42" s="84"/>
      <c r="C42" s="84"/>
      <c r="D42" s="85"/>
      <c r="E42" s="86"/>
      <c r="F42" s="84"/>
      <c r="G42" s="84"/>
      <c r="H42" s="75"/>
      <c r="I42" s="75"/>
      <c r="J42" s="75"/>
      <c r="K42" s="75"/>
    </row>
    <row r="43" spans="1:11" ht="12.75" customHeight="1" x14ac:dyDescent="0.25">
      <c r="A43" s="73" t="s">
        <v>162</v>
      </c>
      <c r="B43" s="75"/>
      <c r="C43" s="75"/>
      <c r="D43" s="80"/>
      <c r="E43" s="79"/>
      <c r="F43" s="75"/>
      <c r="G43" s="75"/>
      <c r="H43" s="75"/>
      <c r="I43" s="75"/>
      <c r="J43" s="75"/>
      <c r="K43" s="75"/>
    </row>
    <row r="44" spans="1:11" ht="3.9" customHeight="1" x14ac:dyDescent="0.25">
      <c r="A44" s="73"/>
      <c r="B44" s="84"/>
      <c r="C44" s="84"/>
      <c r="D44" s="85"/>
      <c r="E44" s="86"/>
      <c r="F44" s="84"/>
      <c r="G44" s="84"/>
      <c r="H44" s="75"/>
      <c r="I44" s="75"/>
      <c r="J44" s="75"/>
      <c r="K44" s="75"/>
    </row>
    <row r="45" spans="1:11" ht="12.75" customHeight="1" x14ac:dyDescent="0.25">
      <c r="A45" s="73" t="s">
        <v>164</v>
      </c>
      <c r="B45" s="75"/>
      <c r="C45" s="75"/>
      <c r="D45" s="80"/>
      <c r="E45" s="79"/>
      <c r="F45" s="75"/>
      <c r="G45" s="75"/>
      <c r="H45" s="75"/>
      <c r="I45" s="75"/>
      <c r="J45" s="75"/>
      <c r="K45" s="75"/>
    </row>
    <row r="46" spans="1:11" ht="7.5" customHeight="1" x14ac:dyDescent="0.25">
      <c r="A46" s="73"/>
      <c r="B46" s="75"/>
      <c r="C46" s="75"/>
      <c r="D46" s="75"/>
      <c r="E46" s="75"/>
      <c r="F46" s="75"/>
      <c r="G46" s="75"/>
      <c r="H46" s="75"/>
      <c r="I46" s="75"/>
      <c r="J46" s="75"/>
      <c r="K46" s="75"/>
    </row>
    <row r="47" spans="1:11" ht="15" x14ac:dyDescent="0.25">
      <c r="A47" s="73"/>
      <c r="B47" s="143" t="s">
        <v>136</v>
      </c>
      <c r="C47" s="143"/>
      <c r="D47" s="143"/>
      <c r="E47" s="143"/>
      <c r="F47" s="143"/>
      <c r="G47" s="143"/>
      <c r="H47" s="143"/>
      <c r="I47" s="143"/>
      <c r="J47" s="143"/>
      <c r="K47" s="143"/>
    </row>
    <row r="48" spans="1:11" ht="23.25" x14ac:dyDescent="0.25">
      <c r="A48" s="73"/>
      <c r="B48" s="74" t="s">
        <v>19</v>
      </c>
      <c r="C48" s="75" t="s">
        <v>153</v>
      </c>
      <c r="D48" s="80" t="s">
        <v>16</v>
      </c>
      <c r="E48" s="79" t="s">
        <v>153</v>
      </c>
      <c r="F48" s="74" t="s">
        <v>155</v>
      </c>
      <c r="G48" s="75" t="s">
        <v>153</v>
      </c>
      <c r="H48" s="78" t="s">
        <v>145</v>
      </c>
      <c r="I48" s="79" t="s">
        <v>153</v>
      </c>
      <c r="J48" s="74" t="s">
        <v>165</v>
      </c>
      <c r="K48" s="75" t="s">
        <v>153</v>
      </c>
    </row>
    <row r="49" spans="1:11" ht="12.75" customHeight="1" x14ac:dyDescent="0.25">
      <c r="A49" s="73" t="s">
        <v>157</v>
      </c>
      <c r="B49" s="75"/>
      <c r="C49" s="75"/>
      <c r="D49" s="80"/>
      <c r="E49" s="79"/>
      <c r="F49" s="75"/>
      <c r="G49" s="75"/>
      <c r="H49" s="80"/>
      <c r="I49" s="79"/>
      <c r="J49" s="75"/>
      <c r="K49" s="75"/>
    </row>
    <row r="50" spans="1:11" ht="3.9" customHeight="1" x14ac:dyDescent="0.25">
      <c r="A50" s="73"/>
      <c r="B50" s="84"/>
      <c r="C50" s="84"/>
      <c r="D50" s="85"/>
      <c r="E50" s="86"/>
      <c r="F50" s="84"/>
      <c r="G50" s="84"/>
      <c r="H50" s="85"/>
      <c r="I50" s="86"/>
      <c r="J50" s="84"/>
      <c r="K50" s="84"/>
    </row>
    <row r="51" spans="1:11" ht="12.75" customHeight="1" x14ac:dyDescent="0.25">
      <c r="A51" s="73" t="s">
        <v>163</v>
      </c>
      <c r="B51" s="75"/>
      <c r="C51" s="75"/>
      <c r="D51" s="80"/>
      <c r="E51" s="79"/>
      <c r="F51" s="75"/>
      <c r="G51" s="75"/>
      <c r="H51" s="80"/>
      <c r="I51" s="79"/>
      <c r="J51" s="75"/>
      <c r="K51" s="75"/>
    </row>
    <row r="52" spans="1:11" ht="7.5" customHeight="1" x14ac:dyDescent="0.25">
      <c r="A52" s="73"/>
      <c r="B52" s="75"/>
      <c r="C52" s="75"/>
      <c r="D52" s="75"/>
      <c r="E52" s="75"/>
      <c r="F52" s="75"/>
      <c r="G52" s="75"/>
      <c r="H52" s="80"/>
      <c r="I52" s="79"/>
      <c r="J52" s="75"/>
      <c r="K52" s="75"/>
    </row>
    <row r="53" spans="1:11" ht="15" x14ac:dyDescent="0.25">
      <c r="A53" s="73"/>
      <c r="B53" s="143" t="s">
        <v>156</v>
      </c>
      <c r="C53" s="143"/>
      <c r="D53" s="143"/>
      <c r="E53" s="143"/>
      <c r="F53" s="143"/>
      <c r="G53" s="143"/>
      <c r="H53" s="143"/>
      <c r="I53" s="143"/>
      <c r="J53" s="143"/>
      <c r="K53" s="143"/>
    </row>
    <row r="54" spans="1:11" ht="23.25" x14ac:dyDescent="0.25">
      <c r="A54" s="73"/>
      <c r="B54" s="74" t="s">
        <v>19</v>
      </c>
      <c r="C54" s="75" t="s">
        <v>153</v>
      </c>
      <c r="D54" s="80" t="s">
        <v>16</v>
      </c>
      <c r="E54" s="79" t="s">
        <v>153</v>
      </c>
      <c r="F54" s="75" t="s">
        <v>17</v>
      </c>
      <c r="G54" s="75" t="s">
        <v>153</v>
      </c>
      <c r="H54" s="78" t="s">
        <v>18</v>
      </c>
      <c r="I54" s="79" t="s">
        <v>153</v>
      </c>
      <c r="J54" s="74" t="s">
        <v>165</v>
      </c>
      <c r="K54" s="75" t="s">
        <v>153</v>
      </c>
    </row>
    <row r="55" spans="1:11" ht="12.75" customHeight="1" x14ac:dyDescent="0.3">
      <c r="A55" s="73" t="s">
        <v>157</v>
      </c>
      <c r="B55" s="75"/>
      <c r="C55" s="75"/>
      <c r="D55" s="80"/>
      <c r="E55" s="79"/>
      <c r="F55" s="75"/>
      <c r="G55" s="75"/>
      <c r="H55" s="80"/>
      <c r="I55" s="79"/>
      <c r="J55" s="75"/>
      <c r="K55" s="75"/>
    </row>
    <row r="56" spans="1:11" ht="3.9" customHeight="1" x14ac:dyDescent="0.3">
      <c r="A56" s="73"/>
      <c r="B56" s="84"/>
      <c r="C56" s="84"/>
      <c r="D56" s="85"/>
      <c r="E56" s="86"/>
      <c r="F56" s="84"/>
      <c r="G56" s="84"/>
      <c r="H56" s="85"/>
      <c r="I56" s="86"/>
      <c r="J56" s="84"/>
      <c r="K56" s="84"/>
    </row>
    <row r="57" spans="1:11" ht="12.75" customHeight="1" x14ac:dyDescent="0.3">
      <c r="A57" s="73" t="s">
        <v>163</v>
      </c>
      <c r="B57" s="75"/>
      <c r="C57" s="75"/>
      <c r="D57" s="80"/>
      <c r="E57" s="79"/>
      <c r="F57" s="75"/>
      <c r="G57" s="75"/>
      <c r="H57" s="80"/>
      <c r="I57" s="79"/>
      <c r="J57" s="75"/>
      <c r="K57" s="75"/>
    </row>
    <row r="58" spans="1:11" ht="3.9" customHeight="1" x14ac:dyDescent="0.3">
      <c r="A58" s="73"/>
      <c r="B58" s="84"/>
      <c r="C58" s="84"/>
      <c r="D58" s="85"/>
      <c r="E58" s="86"/>
      <c r="F58" s="84"/>
      <c r="G58" s="84"/>
      <c r="H58" s="85"/>
      <c r="I58" s="86"/>
      <c r="J58" s="84"/>
      <c r="K58" s="84"/>
    </row>
    <row r="59" spans="1:11" ht="12.75" customHeight="1" x14ac:dyDescent="0.3">
      <c r="A59" s="73" t="s">
        <v>158</v>
      </c>
      <c r="B59" s="75"/>
      <c r="C59" s="75"/>
      <c r="D59" s="80"/>
      <c r="E59" s="79"/>
      <c r="F59" s="75"/>
      <c r="G59" s="75"/>
      <c r="H59" s="80"/>
      <c r="I59" s="79"/>
      <c r="J59" s="75"/>
      <c r="K59" s="75"/>
    </row>
    <row r="60" spans="1:11" ht="3.9" customHeight="1" x14ac:dyDescent="0.3">
      <c r="A60" s="73"/>
      <c r="B60" s="84"/>
      <c r="C60" s="84"/>
      <c r="D60" s="85"/>
      <c r="E60" s="86"/>
      <c r="F60" s="84"/>
      <c r="G60" s="84"/>
      <c r="H60" s="85"/>
      <c r="I60" s="86"/>
      <c r="J60" s="84"/>
      <c r="K60" s="84"/>
    </row>
    <row r="61" spans="1:11" ht="12.75" customHeight="1" x14ac:dyDescent="0.3">
      <c r="A61" s="73" t="s">
        <v>159</v>
      </c>
      <c r="B61" s="75"/>
      <c r="C61" s="75"/>
      <c r="D61" s="80"/>
      <c r="E61" s="79"/>
      <c r="F61" s="75"/>
      <c r="G61" s="75"/>
      <c r="H61" s="80"/>
      <c r="I61" s="79"/>
      <c r="J61" s="75"/>
      <c r="K61" s="75"/>
    </row>
    <row r="62" spans="1:11" ht="3.9" customHeight="1" x14ac:dyDescent="0.3">
      <c r="A62" s="73"/>
      <c r="B62" s="84"/>
      <c r="C62" s="84"/>
      <c r="D62" s="85"/>
      <c r="E62" s="86"/>
      <c r="F62" s="84"/>
      <c r="G62" s="84"/>
      <c r="H62" s="85"/>
      <c r="I62" s="86"/>
      <c r="J62" s="84"/>
      <c r="K62" s="84"/>
    </row>
    <row r="63" spans="1:11" ht="12.75" customHeight="1" x14ac:dyDescent="0.3">
      <c r="A63" s="73" t="s">
        <v>160</v>
      </c>
      <c r="B63" s="75"/>
      <c r="C63" s="75"/>
      <c r="D63" s="80"/>
      <c r="E63" s="79"/>
      <c r="F63" s="75"/>
      <c r="G63" s="75"/>
      <c r="H63" s="80"/>
      <c r="I63" s="79"/>
      <c r="J63" s="75"/>
      <c r="K63" s="75"/>
    </row>
    <row r="64" spans="1:11" ht="3.9" customHeight="1" x14ac:dyDescent="0.3">
      <c r="A64" s="73"/>
      <c r="B64" s="84"/>
      <c r="C64" s="84"/>
      <c r="D64" s="85"/>
      <c r="E64" s="86"/>
      <c r="F64" s="84"/>
      <c r="G64" s="84"/>
      <c r="H64" s="85"/>
      <c r="I64" s="86"/>
      <c r="J64" s="84"/>
      <c r="K64" s="84"/>
    </row>
    <row r="65" spans="1:11" ht="12.75" customHeight="1" x14ac:dyDescent="0.3">
      <c r="A65" s="73" t="s">
        <v>161</v>
      </c>
      <c r="B65" s="75"/>
      <c r="C65" s="75"/>
      <c r="D65" s="80"/>
      <c r="E65" s="79"/>
      <c r="F65" s="75"/>
      <c r="G65" s="75"/>
      <c r="H65" s="80"/>
      <c r="I65" s="79"/>
      <c r="J65" s="75"/>
      <c r="K65" s="75"/>
    </row>
    <row r="66" spans="1:11" ht="3.9" customHeight="1" x14ac:dyDescent="0.3">
      <c r="A66" s="73"/>
      <c r="B66" s="84"/>
      <c r="C66" s="84"/>
      <c r="D66" s="85"/>
      <c r="E66" s="86"/>
      <c r="F66" s="84"/>
      <c r="G66" s="84"/>
      <c r="H66" s="85"/>
      <c r="I66" s="86"/>
      <c r="J66" s="84"/>
      <c r="K66" s="84"/>
    </row>
    <row r="67" spans="1:11" ht="12.75" customHeight="1" x14ac:dyDescent="0.3">
      <c r="A67" s="73" t="s">
        <v>162</v>
      </c>
      <c r="B67" s="75"/>
      <c r="C67" s="75"/>
      <c r="D67" s="80"/>
      <c r="E67" s="79"/>
      <c r="F67" s="75"/>
      <c r="G67" s="75"/>
      <c r="H67" s="80"/>
      <c r="I67" s="79"/>
      <c r="J67" s="75"/>
      <c r="K67" s="75"/>
    </row>
    <row r="68" spans="1:11" ht="7.5" customHeight="1" x14ac:dyDescent="0.3">
      <c r="A68" s="73"/>
      <c r="B68" s="75"/>
      <c r="C68" s="75"/>
      <c r="D68" s="75"/>
      <c r="E68" s="75"/>
      <c r="F68" s="75"/>
      <c r="G68" s="75"/>
      <c r="H68" s="75"/>
      <c r="I68" s="75"/>
      <c r="J68" s="75"/>
      <c r="K68" s="75"/>
    </row>
    <row r="69" spans="1:11" x14ac:dyDescent="0.3">
      <c r="A69" s="73"/>
      <c r="B69" s="75"/>
      <c r="C69" s="75"/>
      <c r="D69" s="75"/>
      <c r="E69" s="75"/>
      <c r="F69" s="75"/>
      <c r="G69" s="75"/>
      <c r="H69" s="75"/>
      <c r="I69" s="75"/>
      <c r="J69" s="75"/>
      <c r="K69" s="75"/>
    </row>
    <row r="70" spans="1:11" x14ac:dyDescent="0.3">
      <c r="A70" s="73"/>
      <c r="B70" s="91"/>
      <c r="C70" s="91"/>
      <c r="D70" s="91"/>
      <c r="E70" s="91"/>
      <c r="F70" s="91"/>
      <c r="G70" s="91"/>
      <c r="H70" s="91"/>
      <c r="I70" s="91"/>
      <c r="J70" s="91"/>
      <c r="K70" s="91"/>
    </row>
    <row r="71" spans="1:11" x14ac:dyDescent="0.3">
      <c r="A71" s="73"/>
      <c r="B71" s="143" t="s">
        <v>115</v>
      </c>
      <c r="C71" s="143"/>
      <c r="D71" s="143"/>
      <c r="E71" s="143"/>
      <c r="F71" s="143"/>
      <c r="G71" s="143"/>
      <c r="H71" s="143"/>
      <c r="I71" s="143"/>
      <c r="J71" s="143"/>
      <c r="K71" s="143"/>
    </row>
    <row r="72" spans="1:11" ht="21.6" x14ac:dyDescent="0.3">
      <c r="A72" s="73"/>
      <c r="B72" s="74" t="s">
        <v>19</v>
      </c>
      <c r="C72" s="75" t="s">
        <v>153</v>
      </c>
      <c r="D72" s="80" t="s">
        <v>16</v>
      </c>
      <c r="E72" s="79" t="s">
        <v>153</v>
      </c>
      <c r="F72" s="75" t="s">
        <v>17</v>
      </c>
      <c r="G72" s="75" t="s">
        <v>153</v>
      </c>
      <c r="H72" s="78" t="s">
        <v>18</v>
      </c>
      <c r="I72" s="79" t="s">
        <v>153</v>
      </c>
      <c r="J72" s="74" t="s">
        <v>165</v>
      </c>
      <c r="K72" s="75" t="s">
        <v>153</v>
      </c>
    </row>
    <row r="73" spans="1:11" ht="12.75" customHeight="1" x14ac:dyDescent="0.3">
      <c r="A73" s="73" t="s">
        <v>157</v>
      </c>
      <c r="B73" s="75"/>
      <c r="C73" s="75"/>
      <c r="D73" s="80"/>
      <c r="E73" s="79"/>
      <c r="F73" s="75"/>
      <c r="G73" s="75"/>
      <c r="H73" s="80"/>
      <c r="I73" s="79"/>
      <c r="J73" s="75"/>
      <c r="K73" s="75"/>
    </row>
    <row r="74" spans="1:11" ht="3.9" customHeight="1" x14ac:dyDescent="0.3">
      <c r="A74" s="73"/>
      <c r="B74" s="84"/>
      <c r="C74" s="84"/>
      <c r="D74" s="85"/>
      <c r="E74" s="86"/>
      <c r="F74" s="84"/>
      <c r="G74" s="84"/>
      <c r="H74" s="85"/>
      <c r="I74" s="86"/>
      <c r="J74" s="84"/>
      <c r="K74" s="84"/>
    </row>
    <row r="75" spans="1:11" ht="12.75" customHeight="1" x14ac:dyDescent="0.3">
      <c r="A75" s="73" t="s">
        <v>163</v>
      </c>
      <c r="B75" s="75"/>
      <c r="C75" s="75"/>
      <c r="D75" s="80"/>
      <c r="E75" s="79"/>
      <c r="F75" s="75"/>
      <c r="G75" s="75"/>
      <c r="H75" s="80"/>
      <c r="I75" s="79"/>
      <c r="J75" s="75"/>
      <c r="K75" s="75"/>
    </row>
    <row r="76" spans="1:11" ht="3.9" customHeight="1" x14ac:dyDescent="0.3">
      <c r="A76" s="73"/>
      <c r="B76" s="84"/>
      <c r="C76" s="84"/>
      <c r="D76" s="85"/>
      <c r="E76" s="86"/>
      <c r="F76" s="84"/>
      <c r="G76" s="84"/>
      <c r="H76" s="85"/>
      <c r="I76" s="86"/>
      <c r="J76" s="84"/>
      <c r="K76" s="84"/>
    </row>
    <row r="77" spans="1:11" ht="12.75" customHeight="1" x14ac:dyDescent="0.3">
      <c r="A77" s="73" t="s">
        <v>158</v>
      </c>
      <c r="B77" s="75"/>
      <c r="C77" s="75"/>
      <c r="D77" s="80"/>
      <c r="E77" s="79"/>
      <c r="F77" s="75"/>
      <c r="G77" s="75"/>
      <c r="H77" s="80"/>
      <c r="I77" s="79"/>
      <c r="J77" s="75"/>
      <c r="K77" s="75"/>
    </row>
    <row r="78" spans="1:11" ht="3.9" customHeight="1" x14ac:dyDescent="0.3">
      <c r="A78" s="73"/>
      <c r="B78" s="84"/>
      <c r="C78" s="84"/>
      <c r="D78" s="85"/>
      <c r="E78" s="86"/>
      <c r="F78" s="84"/>
      <c r="G78" s="84"/>
      <c r="H78" s="85"/>
      <c r="I78" s="86"/>
      <c r="J78" s="84"/>
      <c r="K78" s="84"/>
    </row>
    <row r="79" spans="1:11" ht="12.75" customHeight="1" x14ac:dyDescent="0.3">
      <c r="A79" s="73" t="s">
        <v>159</v>
      </c>
      <c r="B79" s="75"/>
      <c r="C79" s="75"/>
      <c r="D79" s="80"/>
      <c r="E79" s="79"/>
      <c r="F79" s="75"/>
      <c r="G79" s="75"/>
      <c r="H79" s="80"/>
      <c r="I79" s="79"/>
      <c r="J79" s="75"/>
      <c r="K79" s="75"/>
    </row>
    <row r="80" spans="1:11" ht="3.9" customHeight="1" x14ac:dyDescent="0.3">
      <c r="A80" s="73"/>
      <c r="B80" s="84"/>
      <c r="C80" s="84"/>
      <c r="D80" s="85"/>
      <c r="E80" s="86"/>
      <c r="F80" s="84"/>
      <c r="G80" s="84"/>
      <c r="H80" s="85"/>
      <c r="I80" s="86"/>
      <c r="J80" s="84"/>
      <c r="K80" s="84"/>
    </row>
    <row r="81" spans="1:11" ht="12.75" customHeight="1" x14ac:dyDescent="0.3">
      <c r="A81" s="73" t="s">
        <v>160</v>
      </c>
      <c r="B81" s="75"/>
      <c r="C81" s="75"/>
      <c r="D81" s="80"/>
      <c r="E81" s="79"/>
      <c r="F81" s="75"/>
      <c r="G81" s="75"/>
      <c r="H81" s="80"/>
      <c r="I81" s="79"/>
      <c r="J81" s="75"/>
      <c r="K81" s="75"/>
    </row>
    <row r="82" spans="1:11" ht="3.9" customHeight="1" x14ac:dyDescent="0.3">
      <c r="A82" s="73"/>
      <c r="B82" s="84"/>
      <c r="C82" s="84"/>
      <c r="D82" s="85"/>
      <c r="E82" s="86"/>
      <c r="F82" s="84"/>
      <c r="G82" s="84"/>
      <c r="H82" s="85"/>
      <c r="I82" s="86"/>
      <c r="J82" s="84"/>
      <c r="K82" s="84"/>
    </row>
    <row r="83" spans="1:11" ht="12.75" customHeight="1" x14ac:dyDescent="0.3">
      <c r="A83" s="73" t="s">
        <v>161</v>
      </c>
      <c r="B83" s="75"/>
      <c r="C83" s="75"/>
      <c r="D83" s="80"/>
      <c r="E83" s="79"/>
      <c r="F83" s="75"/>
      <c r="G83" s="75"/>
      <c r="H83" s="80"/>
      <c r="I83" s="79"/>
      <c r="J83" s="75"/>
      <c r="K83" s="75"/>
    </row>
    <row r="84" spans="1:11" x14ac:dyDescent="0.3">
      <c r="B84" s="40"/>
      <c r="C84" s="40"/>
      <c r="D84" s="40"/>
      <c r="E84" s="40"/>
      <c r="F84" s="40"/>
      <c r="G84" s="40"/>
      <c r="H84" s="40"/>
      <c r="I84" s="40"/>
      <c r="J84" s="40"/>
      <c r="K84" s="40"/>
    </row>
    <row r="85" spans="1:11" x14ac:dyDescent="0.3">
      <c r="B85" s="40"/>
      <c r="C85" s="40"/>
      <c r="D85" s="40"/>
      <c r="E85" s="40"/>
      <c r="F85" s="40"/>
      <c r="G85" s="40"/>
      <c r="H85" s="40"/>
      <c r="I85" s="40"/>
      <c r="J85" s="40"/>
      <c r="K85" s="40"/>
    </row>
  </sheetData>
  <mergeCells count="6">
    <mergeCell ref="B71:K71"/>
    <mergeCell ref="B1:K1"/>
    <mergeCell ref="B15:K15"/>
    <mergeCell ref="B29:K29"/>
    <mergeCell ref="B47:K47"/>
    <mergeCell ref="B53:K5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</sheetPr>
  <dimension ref="A1:J54"/>
  <sheetViews>
    <sheetView showGridLines="0" zoomScale="80" zoomScaleNormal="80" workbookViewId="0">
      <selection activeCell="J39" sqref="J39"/>
    </sheetView>
  </sheetViews>
  <sheetFormatPr defaultRowHeight="14.4" x14ac:dyDescent="0.3"/>
  <cols>
    <col min="1" max="1" width="21.44140625" bestFit="1" customWidth="1"/>
    <col min="2" max="2" width="11.5546875" bestFit="1" customWidth="1"/>
    <col min="3" max="6" width="10.88671875" customWidth="1"/>
    <col min="7" max="7" width="11.44140625" bestFit="1" customWidth="1"/>
    <col min="8" max="8" width="11.44140625" style="5" bestFit="1" customWidth="1"/>
    <col min="9" max="9" width="10.88671875" customWidth="1"/>
    <col min="10" max="10" width="10.88671875" style="5" customWidth="1"/>
  </cols>
  <sheetData>
    <row r="1" spans="1:10" ht="45" x14ac:dyDescent="0.25">
      <c r="A1" s="12" t="s">
        <v>144</v>
      </c>
      <c r="B1" s="13" t="s">
        <v>42</v>
      </c>
      <c r="C1" s="13" t="s">
        <v>43</v>
      </c>
      <c r="D1" s="13" t="s">
        <v>44</v>
      </c>
      <c r="E1" s="13" t="s">
        <v>46</v>
      </c>
      <c r="F1" s="13" t="s">
        <v>45</v>
      </c>
      <c r="G1" s="13" t="s">
        <v>47</v>
      </c>
      <c r="H1" s="21" t="s">
        <v>59</v>
      </c>
      <c r="I1" s="13" t="s">
        <v>97</v>
      </c>
      <c r="J1" s="21" t="s">
        <v>98</v>
      </c>
    </row>
    <row r="2" spans="1:10" ht="15" x14ac:dyDescent="0.25">
      <c r="A2" s="35" t="s">
        <v>48</v>
      </c>
      <c r="B2" s="17">
        <v>1200</v>
      </c>
      <c r="C2" s="14">
        <f>6.25*5</f>
        <v>31.25</v>
      </c>
      <c r="D2" s="18">
        <f>+C2*4.3</f>
        <v>134.375</v>
      </c>
      <c r="E2" s="14">
        <f>+B2/6.25</f>
        <v>192</v>
      </c>
      <c r="F2" s="19">
        <f>+B2/C2</f>
        <v>38.4</v>
      </c>
      <c r="G2" s="15">
        <f>+B2-I2</f>
        <v>1012.5</v>
      </c>
      <c r="H2" s="22">
        <f>+E2-J2</f>
        <v>162</v>
      </c>
      <c r="I2" s="16">
        <f>+(6.25*5)*6</f>
        <v>187.5</v>
      </c>
      <c r="J2" s="22">
        <f>+I2/6.25</f>
        <v>30</v>
      </c>
    </row>
    <row r="4" spans="1:10" ht="15" x14ac:dyDescent="0.25">
      <c r="B4" s="6"/>
      <c r="C4" s="6"/>
      <c r="G4" s="4"/>
    </row>
    <row r="5" spans="1:10" s="24" customFormat="1" ht="15" x14ac:dyDescent="0.25">
      <c r="A5" s="23" t="s">
        <v>142</v>
      </c>
      <c r="B5" s="10"/>
      <c r="C5" s="24" t="s">
        <v>177</v>
      </c>
      <c r="E5" s="125">
        <v>4</v>
      </c>
      <c r="F5" s="125" t="s">
        <v>108</v>
      </c>
      <c r="G5" s="92">
        <v>42736</v>
      </c>
    </row>
    <row r="6" spans="1:10" s="24" customFormat="1" ht="15" x14ac:dyDescent="0.25">
      <c r="A6" s="26" t="s">
        <v>49</v>
      </c>
      <c r="B6" s="27">
        <f>H2</f>
        <v>162</v>
      </c>
      <c r="C6" s="24" t="s">
        <v>178</v>
      </c>
      <c r="D6" s="25">
        <v>1</v>
      </c>
      <c r="F6" s="125" t="s">
        <v>186</v>
      </c>
      <c r="G6" s="92">
        <v>42737</v>
      </c>
    </row>
    <row r="7" spans="1:10" s="24" customFormat="1" ht="15" x14ac:dyDescent="0.25">
      <c r="A7" s="28" t="s">
        <v>146</v>
      </c>
      <c r="B7" s="29"/>
      <c r="C7" s="24" t="s">
        <v>179</v>
      </c>
      <c r="D7" s="25">
        <v>1</v>
      </c>
      <c r="E7" s="25">
        <f>D6+D7</f>
        <v>2</v>
      </c>
      <c r="F7" s="125" t="s">
        <v>187</v>
      </c>
      <c r="G7" s="92">
        <v>42783</v>
      </c>
    </row>
    <row r="8" spans="1:10" s="24" customFormat="1" ht="15" x14ac:dyDescent="0.25">
      <c r="A8" s="28" t="s">
        <v>146</v>
      </c>
      <c r="B8" s="29"/>
      <c r="C8" s="24" t="s">
        <v>180</v>
      </c>
      <c r="D8" s="25">
        <v>1</v>
      </c>
      <c r="E8" s="25">
        <f>E7+D8</f>
        <v>3</v>
      </c>
      <c r="G8" s="92">
        <v>42839</v>
      </c>
    </row>
    <row r="9" spans="1:10" s="24" customFormat="1" ht="15" x14ac:dyDescent="0.25">
      <c r="A9" s="28"/>
      <c r="B9" s="29"/>
      <c r="C9" s="24" t="s">
        <v>181</v>
      </c>
      <c r="D9" s="25">
        <v>1</v>
      </c>
      <c r="E9" s="25">
        <f>E8+D9</f>
        <v>4</v>
      </c>
      <c r="G9" s="92">
        <v>42842</v>
      </c>
    </row>
    <row r="10" spans="1:10" s="24" customFormat="1" ht="15" x14ac:dyDescent="0.25">
      <c r="A10" s="28"/>
      <c r="B10" s="29"/>
      <c r="G10" s="92">
        <v>42874</v>
      </c>
    </row>
    <row r="11" spans="1:10" s="24" customFormat="1" ht="15" x14ac:dyDescent="0.25">
      <c r="A11" s="28"/>
      <c r="B11" s="29"/>
      <c r="C11" s="24" t="s">
        <v>182</v>
      </c>
      <c r="E11" s="127">
        <v>19</v>
      </c>
      <c r="G11" s="92">
        <v>42958</v>
      </c>
    </row>
    <row r="12" spans="1:10" s="24" customFormat="1" ht="15" x14ac:dyDescent="0.25">
      <c r="A12" s="28"/>
      <c r="B12" s="29"/>
      <c r="C12" s="24" t="s">
        <v>183</v>
      </c>
      <c r="D12" s="25">
        <v>2</v>
      </c>
      <c r="E12" s="25">
        <f>E9+D12</f>
        <v>6</v>
      </c>
      <c r="G12" s="92">
        <v>43028</v>
      </c>
    </row>
    <row r="13" spans="1:10" s="24" customFormat="1" ht="30" x14ac:dyDescent="0.25">
      <c r="A13" s="30" t="s">
        <v>57</v>
      </c>
      <c r="B13" s="7">
        <f>WORKDAY(B5,B6,(G5:G35))</f>
        <v>227</v>
      </c>
      <c r="C13" s="24" t="s">
        <v>184</v>
      </c>
      <c r="D13" s="25">
        <v>5</v>
      </c>
      <c r="E13" s="25">
        <f>E12+D13</f>
        <v>11</v>
      </c>
      <c r="G13" s="92">
        <v>43059</v>
      </c>
    </row>
    <row r="14" spans="1:10" s="24" customFormat="1" ht="18.75" x14ac:dyDescent="0.3">
      <c r="A14" s="28"/>
      <c r="C14" s="24" t="s">
        <v>185</v>
      </c>
      <c r="D14" s="25">
        <v>12</v>
      </c>
      <c r="E14" s="126">
        <f>E13+D14</f>
        <v>23</v>
      </c>
      <c r="G14" s="92">
        <v>43060</v>
      </c>
    </row>
    <row r="15" spans="1:10" s="24" customFormat="1" ht="15" x14ac:dyDescent="0.25">
      <c r="A15" s="28"/>
      <c r="B15" s="31"/>
      <c r="G15" s="92">
        <v>43061</v>
      </c>
    </row>
    <row r="16" spans="1:10" s="24" customFormat="1" ht="15" x14ac:dyDescent="0.25">
      <c r="A16" s="23" t="s">
        <v>143</v>
      </c>
      <c r="B16" s="9">
        <f>B13</f>
        <v>227</v>
      </c>
      <c r="G16" s="92">
        <v>43062</v>
      </c>
    </row>
    <row r="17" spans="1:7" s="24" customFormat="1" ht="15" x14ac:dyDescent="0.25">
      <c r="A17" s="20" t="s">
        <v>49</v>
      </c>
      <c r="B17" s="8">
        <v>30</v>
      </c>
      <c r="G17" s="92">
        <v>43063</v>
      </c>
    </row>
    <row r="18" spans="1:7" s="24" customFormat="1" ht="15" x14ac:dyDescent="0.25">
      <c r="A18" s="28" t="s">
        <v>108</v>
      </c>
      <c r="B18" s="32"/>
      <c r="G18" s="92">
        <v>43087</v>
      </c>
    </row>
    <row r="19" spans="1:7" s="24" customFormat="1" ht="15" x14ac:dyDescent="0.25">
      <c r="A19" s="28" t="s">
        <v>50</v>
      </c>
      <c r="B19" s="33"/>
      <c r="G19" s="92">
        <v>43088</v>
      </c>
    </row>
    <row r="20" spans="1:7" s="24" customFormat="1" ht="30" x14ac:dyDescent="0.25">
      <c r="A20" s="34" t="s">
        <v>99</v>
      </c>
      <c r="B20" s="11">
        <f>WORKDAY(B16,B17,(G5:G31))</f>
        <v>269</v>
      </c>
      <c r="C20" s="11"/>
      <c r="D20" s="24" t="s">
        <v>147</v>
      </c>
      <c r="G20" s="92">
        <v>43089</v>
      </c>
    </row>
    <row r="21" spans="1:7" ht="15" x14ac:dyDescent="0.25">
      <c r="G21" s="92">
        <v>43090</v>
      </c>
    </row>
    <row r="22" spans="1:7" ht="15" x14ac:dyDescent="0.25">
      <c r="G22" s="92">
        <v>43091</v>
      </c>
    </row>
    <row r="23" spans="1:7" ht="15" x14ac:dyDescent="0.25">
      <c r="G23" s="92">
        <v>43094</v>
      </c>
    </row>
    <row r="24" spans="1:7" ht="15" x14ac:dyDescent="0.25">
      <c r="G24" s="92">
        <v>43095</v>
      </c>
    </row>
    <row r="25" spans="1:7" ht="15" x14ac:dyDescent="0.25">
      <c r="G25" s="92">
        <v>43096</v>
      </c>
    </row>
    <row r="26" spans="1:7" ht="15" x14ac:dyDescent="0.25">
      <c r="G26" s="92">
        <v>43097</v>
      </c>
    </row>
    <row r="27" spans="1:7" ht="15" x14ac:dyDescent="0.25">
      <c r="G27" s="92">
        <v>43098</v>
      </c>
    </row>
    <row r="28" spans="1:7" ht="15" x14ac:dyDescent="0.25">
      <c r="G28" s="31">
        <v>43099</v>
      </c>
    </row>
    <row r="29" spans="1:7" ht="15" x14ac:dyDescent="0.25">
      <c r="G29" s="92">
        <v>43100</v>
      </c>
    </row>
    <row r="30" spans="1:7" ht="15" x14ac:dyDescent="0.25">
      <c r="G30" s="31">
        <v>43101</v>
      </c>
    </row>
    <row r="31" spans="1:7" ht="15" x14ac:dyDescent="0.25">
      <c r="G31" s="92">
        <v>43102</v>
      </c>
    </row>
    <row r="32" spans="1:7" ht="15" x14ac:dyDescent="0.25">
      <c r="G32" s="92">
        <v>43148</v>
      </c>
    </row>
    <row r="33" spans="7:7" ht="15" x14ac:dyDescent="0.25">
      <c r="G33" s="31">
        <v>43204</v>
      </c>
    </row>
    <row r="34" spans="7:7" x14ac:dyDescent="0.3">
      <c r="G34" s="31">
        <v>43207</v>
      </c>
    </row>
    <row r="35" spans="7:7" x14ac:dyDescent="0.3">
      <c r="G35" s="31">
        <v>43239</v>
      </c>
    </row>
    <row r="36" spans="7:7" x14ac:dyDescent="0.3">
      <c r="G36" s="31"/>
    </row>
    <row r="37" spans="7:7" x14ac:dyDescent="0.3">
      <c r="G37" s="31"/>
    </row>
    <row r="38" spans="7:7" x14ac:dyDescent="0.3">
      <c r="G38" s="31"/>
    </row>
    <row r="39" spans="7:7" x14ac:dyDescent="0.3">
      <c r="G39" s="31"/>
    </row>
    <row r="40" spans="7:7" x14ac:dyDescent="0.3">
      <c r="G40" s="31"/>
    </row>
    <row r="41" spans="7:7" x14ac:dyDescent="0.3">
      <c r="G41" s="31"/>
    </row>
    <row r="42" spans="7:7" x14ac:dyDescent="0.3">
      <c r="G42" s="31"/>
    </row>
    <row r="43" spans="7:7" x14ac:dyDescent="0.3">
      <c r="G43" s="31"/>
    </row>
    <row r="44" spans="7:7" x14ac:dyDescent="0.3">
      <c r="G44" s="31"/>
    </row>
    <row r="45" spans="7:7" x14ac:dyDescent="0.3">
      <c r="G45" s="31"/>
    </row>
    <row r="46" spans="7:7" x14ac:dyDescent="0.3">
      <c r="G46" s="31"/>
    </row>
    <row r="47" spans="7:7" x14ac:dyDescent="0.3">
      <c r="G47" s="31"/>
    </row>
    <row r="48" spans="7:7" x14ac:dyDescent="0.3">
      <c r="G48" s="31"/>
    </row>
    <row r="49" spans="7:7" x14ac:dyDescent="0.3">
      <c r="G49" s="31"/>
    </row>
    <row r="50" spans="7:7" x14ac:dyDescent="0.3">
      <c r="G50" s="31"/>
    </row>
    <row r="51" spans="7:7" x14ac:dyDescent="0.3">
      <c r="G51" s="31"/>
    </row>
    <row r="52" spans="7:7" x14ac:dyDescent="0.3">
      <c r="G52" s="31"/>
    </row>
    <row r="53" spans="7:7" x14ac:dyDescent="0.3">
      <c r="G53" s="31"/>
    </row>
    <row r="54" spans="7:7" x14ac:dyDescent="0.3">
      <c r="G54" s="31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Name</vt:lpstr>
      <vt:lpstr>Assignments</vt:lpstr>
      <vt:lpstr>Time to Completion</vt:lpstr>
      <vt:lpstr>Name!Print_Area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qgu56744</dc:creator>
  <cp:lastModifiedBy>Barron, Laureen (WWRC)</cp:lastModifiedBy>
  <cp:lastPrinted>2017-05-23T18:15:40Z</cp:lastPrinted>
  <dcterms:created xsi:type="dcterms:W3CDTF">2012-03-02T15:13:59Z</dcterms:created>
  <dcterms:modified xsi:type="dcterms:W3CDTF">2017-07-17T19:12:56Z</dcterms:modified>
</cp:coreProperties>
</file>